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55" activeTab="5"/>
  </bookViews>
  <sheets>
    <sheet name="2011-12" sheetId="1" r:id="rId1"/>
    <sheet name="2012-13" sheetId="2" r:id="rId2"/>
    <sheet name="2013-14" sheetId="3" r:id="rId3"/>
    <sheet name="2014-15" sheetId="4" r:id="rId4"/>
    <sheet name="2015-16" sheetId="5" r:id="rId5"/>
    <sheet name="2016-17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<sst xmlns="http://schemas.openxmlformats.org/spreadsheetml/2006/main" count="318" uniqueCount="63">
  <si>
    <t>Alex</t>
  </si>
  <si>
    <t>Tim</t>
  </si>
  <si>
    <t>Mike T</t>
  </si>
  <si>
    <t>Mike Z</t>
  </si>
  <si>
    <t>Ed</t>
  </si>
  <si>
    <t>Norm</t>
  </si>
  <si>
    <t>Rick</t>
  </si>
  <si>
    <t>Dates Bowled</t>
  </si>
  <si>
    <t>Bowling Worksheet</t>
  </si>
  <si>
    <t xml:space="preserve">Games </t>
  </si>
  <si>
    <t>Bowled</t>
  </si>
  <si>
    <t>$  Pete $</t>
  </si>
  <si>
    <t>$ Pete $</t>
  </si>
  <si>
    <t>Bowlers Share of Pete to date.</t>
  </si>
  <si>
    <t>Total Pin Money Pete to date</t>
  </si>
  <si>
    <t>Fees &amp; Charges</t>
  </si>
  <si>
    <t>Total</t>
  </si>
  <si>
    <t>Reno</t>
  </si>
  <si>
    <t>Sponsor</t>
  </si>
  <si>
    <t>Sweeps</t>
  </si>
  <si>
    <t xml:space="preserve">Total </t>
  </si>
  <si>
    <t>Winners of the 2011-2012 Season!!!</t>
  </si>
  <si>
    <t>2012 Total</t>
  </si>
  <si>
    <t>abs</t>
  </si>
  <si>
    <t>Paid for</t>
  </si>
  <si>
    <t xml:space="preserve"> </t>
  </si>
  <si>
    <t>N/P</t>
  </si>
  <si>
    <t>PMP</t>
  </si>
  <si>
    <t>X</t>
  </si>
  <si>
    <t>Bowlers in rolloff</t>
  </si>
  <si>
    <t>for 1st place</t>
  </si>
  <si>
    <t>2012 + 2013</t>
  </si>
  <si>
    <t>Each</t>
  </si>
  <si>
    <t>Team</t>
  </si>
  <si>
    <t>Abs</t>
  </si>
  <si>
    <t>to Date</t>
  </si>
  <si>
    <t>Payout per game</t>
  </si>
  <si>
    <t>2013 Left Over</t>
  </si>
  <si>
    <t>ABS</t>
  </si>
  <si>
    <t>OFF</t>
  </si>
  <si>
    <t>Fees &amp;</t>
  </si>
  <si>
    <t>Charges</t>
  </si>
  <si>
    <t>Sponsor fee</t>
  </si>
  <si>
    <t>2015 Left Over</t>
  </si>
  <si>
    <t>$185.00 was deducted from each person for the 2016 Reno tournament.</t>
  </si>
  <si>
    <t>\]</t>
  </si>
  <si>
    <t>2014 Left Over</t>
  </si>
  <si>
    <t>Power</t>
  </si>
  <si>
    <t>Outage</t>
  </si>
  <si>
    <t>VAC</t>
  </si>
  <si>
    <t>Vegas</t>
  </si>
  <si>
    <t>$185.00 was deducted from each person for the 2017 Vegas tournament.</t>
  </si>
  <si>
    <t>This Year</t>
  </si>
  <si>
    <t>Payout per game after this year</t>
  </si>
  <si>
    <t>Paid</t>
  </si>
  <si>
    <t>2016 Left Over</t>
  </si>
  <si>
    <t>x</t>
  </si>
  <si>
    <t>No</t>
  </si>
  <si>
    <t>Pete</t>
  </si>
  <si>
    <t>Vac</t>
  </si>
  <si>
    <t>Kerry</t>
  </si>
  <si>
    <t>Payout per game after this Season</t>
  </si>
  <si>
    <t>Fees/Charges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</si>
</sst>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.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0"/>
    <numFmt numFmtId="172" formatCode="#,##0.0000"/>
    <numFmt numFmtId="173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9"/>
      <color indexed="30"/>
      <name val="Calibri"/>
      <family val="2"/>
    </font>
    <font>
      <sz val="9"/>
      <color indexed="17"/>
      <name val="Calibri"/>
      <family val="2"/>
    </font>
    <font>
      <sz val="9"/>
      <color indexed="60"/>
      <name val="Calibri"/>
      <family val="2"/>
    </font>
    <font>
      <sz val="20"/>
      <color indexed="17"/>
      <name val="Calibri"/>
      <family val="2"/>
    </font>
    <font>
      <b/>
      <sz val="9"/>
      <color indexed="17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9"/>
      <color rgb="FF0070C0"/>
      <name val="Calibri"/>
      <family val="2"/>
    </font>
    <font>
      <sz val="9"/>
      <color rgb="FF00B050"/>
      <name val="Calibri"/>
      <family val="2"/>
    </font>
    <font>
      <sz val="9"/>
      <color theme="9" tint="-0.4999699890613556"/>
      <name val="Calibri"/>
      <family val="2"/>
    </font>
    <font>
      <sz val="20"/>
      <color theme="1"/>
      <name val="Calibri"/>
      <family val="2"/>
    </font>
    <font>
      <b/>
      <sz val="9"/>
      <color theme="6" tint="-0.4999699890613556"/>
      <name val="Calibri"/>
      <family val="2"/>
    </font>
    <font>
      <sz val="20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Dot"/>
      <right style="dashDot"/>
      <top/>
      <bottom/>
    </border>
    <border>
      <left style="dashDot"/>
      <right style="dashDot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 horizontal="center"/>
    </xf>
    <xf numFmtId="164" fontId="45" fillId="33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165" fontId="45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5" fontId="45" fillId="4" borderId="0" xfId="0" applyNumberFormat="1" applyFont="1" applyFill="1" applyAlignment="1">
      <alignment/>
    </xf>
    <xf numFmtId="165" fontId="19" fillId="4" borderId="0" xfId="0" applyNumberFormat="1" applyFont="1" applyFill="1" applyAlignment="1">
      <alignment/>
    </xf>
    <xf numFmtId="0" fontId="45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5" fontId="45" fillId="4" borderId="0" xfId="0" applyNumberFormat="1" applyFont="1" applyFill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165" fontId="45" fillId="4" borderId="0" xfId="0" applyNumberFormat="1" applyFont="1" applyFill="1" applyAlignment="1">
      <alignment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65" fontId="48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165" fontId="47" fillId="4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52" fillId="4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165" fontId="45" fillId="4" borderId="0" xfId="0" applyNumberFormat="1" applyFont="1" applyFill="1" applyAlignment="1">
      <alignment horizontal="center"/>
    </xf>
    <xf numFmtId="165" fontId="45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4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12</xdr:row>
      <xdr:rowOff>0</xdr:rowOff>
    </xdr:from>
    <xdr:to>
      <xdr:col>3</xdr:col>
      <xdr:colOff>342900</xdr:colOff>
      <xdr:row>13</xdr:row>
      <xdr:rowOff>66675</xdr:rowOff>
    </xdr:to>
    <xdr:pic>
      <xdr:nvPicPr>
        <xdr:cNvPr id="1" name="Picture 1" descr="C:\Program Files (x86)\Microsoft Office\MEDIA\CAGCAT10\j028603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717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11</xdr:row>
      <xdr:rowOff>161925</xdr:rowOff>
    </xdr:from>
    <xdr:to>
      <xdr:col>5</xdr:col>
      <xdr:colOff>352425</xdr:colOff>
      <xdr:row>13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2343150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11</xdr:row>
      <xdr:rowOff>161925</xdr:rowOff>
    </xdr:from>
    <xdr:to>
      <xdr:col>8</xdr:col>
      <xdr:colOff>342900</xdr:colOff>
      <xdr:row>13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343150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152400</xdr:rowOff>
    </xdr:from>
    <xdr:to>
      <xdr:col>9</xdr:col>
      <xdr:colOff>352425</xdr:colOff>
      <xdr:row>13</xdr:row>
      <xdr:rowOff>95250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333625"/>
          <a:ext cx="3238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57150</xdr:colOff>
      <xdr:row>11</xdr:row>
      <xdr:rowOff>171450</xdr:rowOff>
    </xdr:from>
    <xdr:to>
      <xdr:col>15</xdr:col>
      <xdr:colOff>247650</xdr:colOff>
      <xdr:row>13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2352675"/>
          <a:ext cx="5715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23</xdr:row>
      <xdr:rowOff>171450</xdr:rowOff>
    </xdr:from>
    <xdr:to>
      <xdr:col>2</xdr:col>
      <xdr:colOff>342900</xdr:colOff>
      <xdr:row>25</xdr:row>
      <xdr:rowOff>104775</xdr:rowOff>
    </xdr:to>
    <xdr:pic>
      <xdr:nvPicPr>
        <xdr:cNvPr id="6" name="Picture 7" descr="Hurray!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46386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23</xdr:row>
      <xdr:rowOff>171450</xdr:rowOff>
    </xdr:from>
    <xdr:to>
      <xdr:col>5</xdr:col>
      <xdr:colOff>228600</xdr:colOff>
      <xdr:row>25</xdr:row>
      <xdr:rowOff>123825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638675"/>
          <a:ext cx="5619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180975</xdr:rowOff>
    </xdr:from>
    <xdr:to>
      <xdr:col>6</xdr:col>
      <xdr:colOff>352425</xdr:colOff>
      <xdr:row>25</xdr:row>
      <xdr:rowOff>114300</xdr:rowOff>
    </xdr:to>
    <xdr:pic>
      <xdr:nvPicPr>
        <xdr:cNvPr id="8" name="Picture 7" descr="Hurray!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46482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342900</xdr:colOff>
      <xdr:row>25</xdr:row>
      <xdr:rowOff>152400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4657725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11</xdr:row>
      <xdr:rowOff>47625</xdr:rowOff>
    </xdr:from>
    <xdr:to>
      <xdr:col>1</xdr:col>
      <xdr:colOff>333375</xdr:colOff>
      <xdr:row>12</xdr:row>
      <xdr:rowOff>114300</xdr:rowOff>
    </xdr:to>
    <xdr:pic>
      <xdr:nvPicPr>
        <xdr:cNvPr id="1" name="Picture 1" descr="C:\Program Files (x86)\Microsoft Office\MEDIA\CAGCAT10\j028603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885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19050</xdr:rowOff>
    </xdr:from>
    <xdr:to>
      <xdr:col>2</xdr:col>
      <xdr:colOff>342900</xdr:colOff>
      <xdr:row>12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200275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276225</xdr:colOff>
      <xdr:row>7</xdr:row>
      <xdr:rowOff>95250</xdr:rowOff>
    </xdr:from>
    <xdr:to>
      <xdr:col>19</xdr:col>
      <xdr:colOff>581025</xdr:colOff>
      <xdr:row>9</xdr:row>
      <xdr:rowOff>28575</xdr:rowOff>
    </xdr:to>
    <xdr:pic>
      <xdr:nvPicPr>
        <xdr:cNvPr id="3" name="Picture 7" descr="Hurray!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15144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11</xdr:row>
      <xdr:rowOff>9525</xdr:rowOff>
    </xdr:from>
    <xdr:to>
      <xdr:col>13</xdr:col>
      <xdr:colOff>352425</xdr:colOff>
      <xdr:row>12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190750"/>
          <a:ext cx="2857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</xdr:colOff>
      <xdr:row>11</xdr:row>
      <xdr:rowOff>47625</xdr:rowOff>
    </xdr:from>
    <xdr:to>
      <xdr:col>3</xdr:col>
      <xdr:colOff>361950</xdr:colOff>
      <xdr:row>12</xdr:row>
      <xdr:rowOff>114300</xdr:rowOff>
    </xdr:to>
    <xdr:pic>
      <xdr:nvPicPr>
        <xdr:cNvPr id="5" name="Picture 1" descr="C:\Program Files (x86)\Microsoft Office\MEDIA\CAGCAT10\j028603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2885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5</xdr:row>
      <xdr:rowOff>0</xdr:rowOff>
    </xdr:from>
    <xdr:to>
      <xdr:col>20</xdr:col>
      <xdr:colOff>9525</xdr:colOff>
      <xdr:row>6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038225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</xdr:colOff>
      <xdr:row>22</xdr:row>
      <xdr:rowOff>19050</xdr:rowOff>
    </xdr:from>
    <xdr:to>
      <xdr:col>7</xdr:col>
      <xdr:colOff>371475</xdr:colOff>
      <xdr:row>23</xdr:row>
      <xdr:rowOff>142875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4295775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47625</xdr:colOff>
      <xdr:row>22</xdr:row>
      <xdr:rowOff>28575</xdr:rowOff>
    </xdr:from>
    <xdr:to>
      <xdr:col>14</xdr:col>
      <xdr:colOff>352425</xdr:colOff>
      <xdr:row>23</xdr:row>
      <xdr:rowOff>142875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43053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22</xdr:row>
      <xdr:rowOff>19050</xdr:rowOff>
    </xdr:from>
    <xdr:to>
      <xdr:col>15</xdr:col>
      <xdr:colOff>333375</xdr:colOff>
      <xdr:row>23</xdr:row>
      <xdr:rowOff>142875</xdr:rowOff>
    </xdr:to>
    <xdr:pic>
      <xdr:nvPicPr>
        <xdr:cNvPr id="9" name="Picture 7" descr="Hurray!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4295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2</xdr:row>
      <xdr:rowOff>76200</xdr:rowOff>
    </xdr:from>
    <xdr:to>
      <xdr:col>19</xdr:col>
      <xdr:colOff>485775</xdr:colOff>
      <xdr:row>3</xdr:row>
      <xdr:rowOff>142875</xdr:rowOff>
    </xdr:to>
    <xdr:pic>
      <xdr:nvPicPr>
        <xdr:cNvPr id="1" name="Picture 1" descr="C:\Program Files (x86)\Microsoft Office\MEDIA\CAGCAT10\j028603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429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7</xdr:row>
      <xdr:rowOff>0</xdr:rowOff>
    </xdr:from>
    <xdr:to>
      <xdr:col>19</xdr:col>
      <xdr:colOff>514350</xdr:colOff>
      <xdr:row>8</xdr:row>
      <xdr:rowOff>123825</xdr:rowOff>
    </xdr:to>
    <xdr:pic>
      <xdr:nvPicPr>
        <xdr:cNvPr id="2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4192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4</xdr:row>
      <xdr:rowOff>85725</xdr:rowOff>
    </xdr:from>
    <xdr:to>
      <xdr:col>19</xdr:col>
      <xdr:colOff>523875</xdr:colOff>
      <xdr:row>6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933450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57150</xdr:colOff>
      <xdr:row>22</xdr:row>
      <xdr:rowOff>9525</xdr:rowOff>
    </xdr:from>
    <xdr:to>
      <xdr:col>9</xdr:col>
      <xdr:colOff>361950</xdr:colOff>
      <xdr:row>23</xdr:row>
      <xdr:rowOff>133350</xdr:rowOff>
    </xdr:to>
    <xdr:pic>
      <xdr:nvPicPr>
        <xdr:cNvPr id="4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4286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21</xdr:row>
      <xdr:rowOff>180975</xdr:rowOff>
    </xdr:from>
    <xdr:to>
      <xdr:col>11</xdr:col>
      <xdr:colOff>361950</xdr:colOff>
      <xdr:row>23</xdr:row>
      <xdr:rowOff>114300</xdr:rowOff>
    </xdr:to>
    <xdr:pic>
      <xdr:nvPicPr>
        <xdr:cNvPr id="5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2672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2</xdr:row>
      <xdr:rowOff>76200</xdr:rowOff>
    </xdr:from>
    <xdr:to>
      <xdr:col>19</xdr:col>
      <xdr:colOff>485775</xdr:colOff>
      <xdr:row>3</xdr:row>
      <xdr:rowOff>142875</xdr:rowOff>
    </xdr:to>
    <xdr:pic>
      <xdr:nvPicPr>
        <xdr:cNvPr id="1" name="Picture 1" descr="C:\Program Files (x86)\Microsoft Office\MEDIA\CAGCAT10\j028603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429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7</xdr:row>
      <xdr:rowOff>0</xdr:rowOff>
    </xdr:from>
    <xdr:to>
      <xdr:col>19</xdr:col>
      <xdr:colOff>514350</xdr:colOff>
      <xdr:row>8</xdr:row>
      <xdr:rowOff>123825</xdr:rowOff>
    </xdr:to>
    <xdr:pic>
      <xdr:nvPicPr>
        <xdr:cNvPr id="2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4192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4</xdr:row>
      <xdr:rowOff>85725</xdr:rowOff>
    </xdr:from>
    <xdr:to>
      <xdr:col>19</xdr:col>
      <xdr:colOff>523875</xdr:colOff>
      <xdr:row>6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933450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12</xdr:row>
      <xdr:rowOff>9525</xdr:rowOff>
    </xdr:from>
    <xdr:to>
      <xdr:col>5</xdr:col>
      <xdr:colOff>361950</xdr:colOff>
      <xdr:row>13</xdr:row>
      <xdr:rowOff>133350</xdr:rowOff>
    </xdr:to>
    <xdr:pic>
      <xdr:nvPicPr>
        <xdr:cNvPr id="4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38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190500</xdr:colOff>
      <xdr:row>2</xdr:row>
      <xdr:rowOff>76200</xdr:rowOff>
    </xdr:from>
    <xdr:to>
      <xdr:col>19</xdr:col>
      <xdr:colOff>485775</xdr:colOff>
      <xdr:row>3</xdr:row>
      <xdr:rowOff>142875</xdr:rowOff>
    </xdr:to>
    <xdr:pic>
      <xdr:nvPicPr>
        <xdr:cNvPr id="5" name="Picture 1" descr="C:\Program Files (x86)\Microsoft Office\MEDIA\CAGCAT10\j028603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429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7</xdr:row>
      <xdr:rowOff>0</xdr:rowOff>
    </xdr:from>
    <xdr:to>
      <xdr:col>19</xdr:col>
      <xdr:colOff>514350</xdr:colOff>
      <xdr:row>8</xdr:row>
      <xdr:rowOff>123825</xdr:rowOff>
    </xdr:to>
    <xdr:pic>
      <xdr:nvPicPr>
        <xdr:cNvPr id="6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4192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4</xdr:row>
      <xdr:rowOff>85725</xdr:rowOff>
    </xdr:from>
    <xdr:to>
      <xdr:col>19</xdr:col>
      <xdr:colOff>523875</xdr:colOff>
      <xdr:row>6</xdr:row>
      <xdr:rowOff>47625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933450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28575</xdr:rowOff>
    </xdr:from>
    <xdr:to>
      <xdr:col>1</xdr:col>
      <xdr:colOff>352425</xdr:colOff>
      <xdr:row>13</xdr:row>
      <xdr:rowOff>152400</xdr:rowOff>
    </xdr:to>
    <xdr:pic>
      <xdr:nvPicPr>
        <xdr:cNvPr id="8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400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12</xdr:row>
      <xdr:rowOff>28575</xdr:rowOff>
    </xdr:from>
    <xdr:to>
      <xdr:col>6</xdr:col>
      <xdr:colOff>361950</xdr:colOff>
      <xdr:row>13</xdr:row>
      <xdr:rowOff>152400</xdr:rowOff>
    </xdr:to>
    <xdr:pic>
      <xdr:nvPicPr>
        <xdr:cNvPr id="9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2400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2</xdr:row>
      <xdr:rowOff>76200</xdr:rowOff>
    </xdr:from>
    <xdr:to>
      <xdr:col>19</xdr:col>
      <xdr:colOff>485775</xdr:colOff>
      <xdr:row>3</xdr:row>
      <xdr:rowOff>142875</xdr:rowOff>
    </xdr:to>
    <xdr:pic>
      <xdr:nvPicPr>
        <xdr:cNvPr id="1" name="Picture 1" descr="C:\Program Files (x86)\Microsoft Office\MEDIA\CAGCAT10\j028603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429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7</xdr:row>
      <xdr:rowOff>0</xdr:rowOff>
    </xdr:from>
    <xdr:to>
      <xdr:col>19</xdr:col>
      <xdr:colOff>514350</xdr:colOff>
      <xdr:row>8</xdr:row>
      <xdr:rowOff>123825</xdr:rowOff>
    </xdr:to>
    <xdr:pic>
      <xdr:nvPicPr>
        <xdr:cNvPr id="2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4192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4</xdr:row>
      <xdr:rowOff>85725</xdr:rowOff>
    </xdr:from>
    <xdr:to>
      <xdr:col>19</xdr:col>
      <xdr:colOff>523875</xdr:colOff>
      <xdr:row>6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33450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12</xdr:row>
      <xdr:rowOff>9525</xdr:rowOff>
    </xdr:from>
    <xdr:to>
      <xdr:col>5</xdr:col>
      <xdr:colOff>361950</xdr:colOff>
      <xdr:row>13</xdr:row>
      <xdr:rowOff>133350</xdr:rowOff>
    </xdr:to>
    <xdr:pic>
      <xdr:nvPicPr>
        <xdr:cNvPr id="4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38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28575</xdr:rowOff>
    </xdr:from>
    <xdr:to>
      <xdr:col>11</xdr:col>
      <xdr:colOff>352425</xdr:colOff>
      <xdr:row>13</xdr:row>
      <xdr:rowOff>152400</xdr:rowOff>
    </xdr:to>
    <xdr:pic>
      <xdr:nvPicPr>
        <xdr:cNvPr id="5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400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11</xdr:row>
      <xdr:rowOff>180975</xdr:rowOff>
    </xdr:from>
    <xdr:to>
      <xdr:col>17</xdr:col>
      <xdr:colOff>381000</xdr:colOff>
      <xdr:row>13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2362200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28575</xdr:rowOff>
    </xdr:from>
    <xdr:to>
      <xdr:col>2</xdr:col>
      <xdr:colOff>333375</xdr:colOff>
      <xdr:row>13</xdr:row>
      <xdr:rowOff>95250</xdr:rowOff>
    </xdr:to>
    <xdr:pic>
      <xdr:nvPicPr>
        <xdr:cNvPr id="7" name="Picture 1" descr="C:\Program Files (x86)\Microsoft Office\MEDIA\CAGCAT10\j028603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4003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23</xdr:row>
      <xdr:rowOff>171450</xdr:rowOff>
    </xdr:from>
    <xdr:to>
      <xdr:col>10</xdr:col>
      <xdr:colOff>361950</xdr:colOff>
      <xdr:row>25</xdr:row>
      <xdr:rowOff>104775</xdr:rowOff>
    </xdr:to>
    <xdr:pic>
      <xdr:nvPicPr>
        <xdr:cNvPr id="8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6386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342900</xdr:colOff>
      <xdr:row>25</xdr:row>
      <xdr:rowOff>152400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4657725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2</xdr:row>
      <xdr:rowOff>76200</xdr:rowOff>
    </xdr:from>
    <xdr:to>
      <xdr:col>19</xdr:col>
      <xdr:colOff>485775</xdr:colOff>
      <xdr:row>3</xdr:row>
      <xdr:rowOff>142875</xdr:rowOff>
    </xdr:to>
    <xdr:pic>
      <xdr:nvPicPr>
        <xdr:cNvPr id="1" name="Picture 1" descr="C:\Program Files (x86)\Microsoft Office\MEDIA\CAGCAT10\j028603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429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7</xdr:row>
      <xdr:rowOff>0</xdr:rowOff>
    </xdr:from>
    <xdr:to>
      <xdr:col>19</xdr:col>
      <xdr:colOff>514350</xdr:colOff>
      <xdr:row>8</xdr:row>
      <xdr:rowOff>123825</xdr:rowOff>
    </xdr:to>
    <xdr:pic>
      <xdr:nvPicPr>
        <xdr:cNvPr id="2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4192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4</xdr:row>
      <xdr:rowOff>85725</xdr:rowOff>
    </xdr:from>
    <xdr:to>
      <xdr:col>19</xdr:col>
      <xdr:colOff>523875</xdr:colOff>
      <xdr:row>6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33450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11</xdr:row>
      <xdr:rowOff>180975</xdr:rowOff>
    </xdr:from>
    <xdr:to>
      <xdr:col>3</xdr:col>
      <xdr:colOff>381000</xdr:colOff>
      <xdr:row>13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2362200"/>
          <a:ext cx="342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342900</xdr:colOff>
      <xdr:row>13</xdr:row>
      <xdr:rowOff>152400</xdr:rowOff>
    </xdr:to>
    <xdr:pic>
      <xdr:nvPicPr>
        <xdr:cNvPr id="5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2400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25</xdr:row>
      <xdr:rowOff>123825</xdr:rowOff>
    </xdr:to>
    <xdr:pic>
      <xdr:nvPicPr>
        <xdr:cNvPr id="6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4657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24</xdr:row>
      <xdr:rowOff>0</xdr:rowOff>
    </xdr:from>
    <xdr:to>
      <xdr:col>12</xdr:col>
      <xdr:colOff>342900</xdr:colOff>
      <xdr:row>25</xdr:row>
      <xdr:rowOff>123825</xdr:rowOff>
    </xdr:to>
    <xdr:pic>
      <xdr:nvPicPr>
        <xdr:cNvPr id="7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4657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24</xdr:row>
      <xdr:rowOff>0</xdr:rowOff>
    </xdr:from>
    <xdr:to>
      <xdr:col>14</xdr:col>
      <xdr:colOff>352425</xdr:colOff>
      <xdr:row>25</xdr:row>
      <xdr:rowOff>123825</xdr:rowOff>
    </xdr:to>
    <xdr:pic>
      <xdr:nvPicPr>
        <xdr:cNvPr id="8" name="Picture 7" descr="Hurray!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46577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ck\AppData\Local\Temp\Bowling-Worksheet-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T16">
            <v>72</v>
          </cell>
        </row>
        <row r="17">
          <cell r="T17">
            <v>51</v>
          </cell>
        </row>
        <row r="18">
          <cell r="T18">
            <v>36</v>
          </cell>
        </row>
        <row r="19">
          <cell r="T19">
            <v>71</v>
          </cell>
        </row>
        <row r="20">
          <cell r="T20">
            <v>66</v>
          </cell>
        </row>
        <row r="21">
          <cell r="T21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C31" sqref="C31:E31"/>
    </sheetView>
  </sheetViews>
  <sheetFormatPr defaultColWidth="9.140625" defaultRowHeight="15"/>
  <cols>
    <col min="1" max="1" width="7.140625" style="3" customWidth="1"/>
    <col min="2" max="18" width="5.7109375" style="3" customWidth="1"/>
    <col min="19" max="19" width="9.140625" style="2" customWidth="1"/>
  </cols>
  <sheetData>
    <row r="1" spans="4:14" ht="21.75" customHeight="1">
      <c r="D1" s="50" t="s">
        <v>8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2:19" ht="15">
      <c r="B3" s="51" t="s">
        <v>7</v>
      </c>
      <c r="C3" s="51"/>
      <c r="D3" s="51"/>
      <c r="E3" s="51"/>
      <c r="F3" s="51"/>
      <c r="S3" s="2" t="s">
        <v>9</v>
      </c>
    </row>
    <row r="4" spans="1:19" s="1" customFormat="1" ht="15">
      <c r="A4" s="4"/>
      <c r="B4" s="5">
        <v>40792</v>
      </c>
      <c r="C4" s="5">
        <v>40799</v>
      </c>
      <c r="D4" s="5">
        <v>40806</v>
      </c>
      <c r="E4" s="5">
        <v>40813</v>
      </c>
      <c r="F4" s="5">
        <v>40820</v>
      </c>
      <c r="G4" s="5">
        <v>40827</v>
      </c>
      <c r="H4" s="5">
        <v>40834</v>
      </c>
      <c r="I4" s="5">
        <v>40841</v>
      </c>
      <c r="J4" s="5">
        <v>40848</v>
      </c>
      <c r="K4" s="5">
        <v>40855</v>
      </c>
      <c r="L4" s="5">
        <v>40862</v>
      </c>
      <c r="M4" s="5">
        <v>40869</v>
      </c>
      <c r="N4" s="5">
        <v>40876</v>
      </c>
      <c r="O4" s="5">
        <v>40883</v>
      </c>
      <c r="P4" s="5">
        <v>40890</v>
      </c>
      <c r="Q4" s="5">
        <v>40897</v>
      </c>
      <c r="R4" s="5">
        <v>40904</v>
      </c>
      <c r="S4" s="1" t="s">
        <v>10</v>
      </c>
    </row>
    <row r="5" spans="1:19" ht="15">
      <c r="A5" s="3" t="s">
        <v>0</v>
      </c>
      <c r="B5" s="6">
        <v>3</v>
      </c>
      <c r="C5" s="6">
        <v>3</v>
      </c>
      <c r="D5" s="6">
        <v>3</v>
      </c>
      <c r="E5" s="6">
        <v>3</v>
      </c>
      <c r="F5" s="6"/>
      <c r="G5" s="6">
        <v>3</v>
      </c>
      <c r="H5" s="6">
        <v>3</v>
      </c>
      <c r="I5" s="6"/>
      <c r="J5" s="6">
        <v>3</v>
      </c>
      <c r="K5" s="6">
        <v>3</v>
      </c>
      <c r="L5" s="6">
        <v>3</v>
      </c>
      <c r="M5" s="6"/>
      <c r="N5" s="6">
        <v>3</v>
      </c>
      <c r="O5" s="6">
        <v>3</v>
      </c>
      <c r="P5" s="6"/>
      <c r="Q5" s="6">
        <v>3</v>
      </c>
      <c r="R5" s="6"/>
      <c r="S5" s="2">
        <f>SUM(B5:R5)</f>
        <v>36</v>
      </c>
    </row>
    <row r="6" spans="1:19" ht="15">
      <c r="A6" s="3" t="s">
        <v>1</v>
      </c>
      <c r="B6" s="6">
        <v>3</v>
      </c>
      <c r="C6" s="6">
        <v>3</v>
      </c>
      <c r="D6" s="6"/>
      <c r="E6" s="6">
        <v>3</v>
      </c>
      <c r="F6" s="6">
        <v>3</v>
      </c>
      <c r="G6" s="6"/>
      <c r="H6" s="6">
        <v>3</v>
      </c>
      <c r="I6" s="6">
        <v>3</v>
      </c>
      <c r="J6" s="6">
        <v>3</v>
      </c>
      <c r="K6" s="6">
        <v>3</v>
      </c>
      <c r="L6" s="6">
        <v>3</v>
      </c>
      <c r="M6" s="6">
        <v>3</v>
      </c>
      <c r="N6" s="6">
        <v>3</v>
      </c>
      <c r="O6" s="6">
        <v>3</v>
      </c>
      <c r="P6" s="6">
        <v>3</v>
      </c>
      <c r="Q6" s="6">
        <v>3</v>
      </c>
      <c r="R6" s="6"/>
      <c r="S6" s="2">
        <f aca="true" t="shared" si="0" ref="S6:S11">SUM(B6:R6)</f>
        <v>42</v>
      </c>
    </row>
    <row r="7" spans="1:19" ht="15">
      <c r="A7" s="3" t="s">
        <v>2</v>
      </c>
      <c r="B7" s="6">
        <v>3</v>
      </c>
      <c r="C7" s="6">
        <v>3</v>
      </c>
      <c r="D7" s="6">
        <v>3</v>
      </c>
      <c r="E7" s="6"/>
      <c r="F7" s="6">
        <v>3</v>
      </c>
      <c r="G7" s="6">
        <v>3</v>
      </c>
      <c r="H7" s="6"/>
      <c r="I7" s="6">
        <v>3</v>
      </c>
      <c r="J7" s="6"/>
      <c r="K7" s="6">
        <v>3</v>
      </c>
      <c r="L7" s="6"/>
      <c r="M7" s="6">
        <v>3</v>
      </c>
      <c r="N7" s="6"/>
      <c r="O7" s="6">
        <v>3</v>
      </c>
      <c r="P7" s="6"/>
      <c r="Q7" s="6">
        <v>3</v>
      </c>
      <c r="R7" s="6">
        <v>3</v>
      </c>
      <c r="S7" s="2">
        <f t="shared" si="0"/>
        <v>33</v>
      </c>
    </row>
    <row r="8" spans="1:19" ht="15">
      <c r="A8" s="3" t="s">
        <v>3</v>
      </c>
      <c r="B8" s="6"/>
      <c r="C8" s="6"/>
      <c r="D8" s="6">
        <v>3</v>
      </c>
      <c r="E8" s="6"/>
      <c r="F8" s="6"/>
      <c r="G8" s="6"/>
      <c r="H8" s="6">
        <v>3</v>
      </c>
      <c r="I8" s="6"/>
      <c r="J8" s="6">
        <v>3</v>
      </c>
      <c r="K8" s="6"/>
      <c r="L8" s="6">
        <v>3</v>
      </c>
      <c r="M8" s="6"/>
      <c r="N8" s="6">
        <v>3</v>
      </c>
      <c r="O8" s="6"/>
      <c r="P8" s="6">
        <v>3</v>
      </c>
      <c r="Q8" s="6"/>
      <c r="R8" s="6">
        <v>3</v>
      </c>
      <c r="S8" s="2">
        <f t="shared" si="0"/>
        <v>21</v>
      </c>
    </row>
    <row r="9" spans="1:19" ht="15">
      <c r="A9" s="3" t="s">
        <v>4</v>
      </c>
      <c r="B9" s="6"/>
      <c r="C9" s="6">
        <v>3</v>
      </c>
      <c r="D9" s="6">
        <v>3</v>
      </c>
      <c r="E9" s="6">
        <v>3</v>
      </c>
      <c r="F9" s="6">
        <v>3</v>
      </c>
      <c r="G9" s="6">
        <v>3</v>
      </c>
      <c r="H9" s="6"/>
      <c r="I9" s="6">
        <v>3</v>
      </c>
      <c r="J9" s="6"/>
      <c r="K9" s="6"/>
      <c r="L9" s="6"/>
      <c r="M9" s="6">
        <v>3</v>
      </c>
      <c r="N9" s="6">
        <v>3</v>
      </c>
      <c r="O9" s="6">
        <v>3</v>
      </c>
      <c r="P9" s="6">
        <v>3</v>
      </c>
      <c r="Q9" s="6">
        <v>2</v>
      </c>
      <c r="R9" s="6">
        <v>3</v>
      </c>
      <c r="S9" s="2">
        <f t="shared" si="0"/>
        <v>35</v>
      </c>
    </row>
    <row r="10" spans="1:19" ht="15">
      <c r="A10" s="3" t="s">
        <v>5</v>
      </c>
      <c r="B10" s="6">
        <v>3</v>
      </c>
      <c r="C10" s="6"/>
      <c r="D10" s="6"/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6">
        <v>3</v>
      </c>
      <c r="K10" s="6" t="s">
        <v>23</v>
      </c>
      <c r="L10" s="6">
        <v>3</v>
      </c>
      <c r="M10" s="6">
        <v>3</v>
      </c>
      <c r="N10" s="6"/>
      <c r="O10" s="6">
        <v>3</v>
      </c>
      <c r="P10" s="6">
        <v>3</v>
      </c>
      <c r="Q10" s="6">
        <v>3</v>
      </c>
      <c r="R10" s="6">
        <v>3</v>
      </c>
      <c r="S10" s="2">
        <f t="shared" si="0"/>
        <v>39</v>
      </c>
    </row>
    <row r="11" spans="1:19" ht="15">
      <c r="A11" s="3" t="s">
        <v>6</v>
      </c>
      <c r="B11" s="6">
        <v>3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6">
        <v>3</v>
      </c>
      <c r="J11" s="6">
        <v>3</v>
      </c>
      <c r="K11" s="6">
        <v>3</v>
      </c>
      <c r="L11" s="6">
        <v>3</v>
      </c>
      <c r="M11" s="6">
        <v>3</v>
      </c>
      <c r="N11" s="6">
        <v>3</v>
      </c>
      <c r="O11" s="6"/>
      <c r="P11" s="6">
        <v>3</v>
      </c>
      <c r="Q11" s="6"/>
      <c r="R11" s="6">
        <v>3</v>
      </c>
      <c r="S11" s="2">
        <f t="shared" si="0"/>
        <v>45</v>
      </c>
    </row>
    <row r="12" spans="1:19" ht="15">
      <c r="A12" s="3" t="s">
        <v>11</v>
      </c>
      <c r="B12" s="9">
        <v>39.5</v>
      </c>
      <c r="C12" s="9">
        <v>40.5</v>
      </c>
      <c r="D12" s="9">
        <v>21.75</v>
      </c>
      <c r="E12" s="9">
        <v>45.5</v>
      </c>
      <c r="F12" s="9">
        <v>54</v>
      </c>
      <c r="G12" s="9">
        <v>38</v>
      </c>
      <c r="H12" s="9">
        <v>38.5</v>
      </c>
      <c r="I12" s="9">
        <v>53</v>
      </c>
      <c r="J12" s="9">
        <v>51</v>
      </c>
      <c r="K12" s="9">
        <v>31.5</v>
      </c>
      <c r="L12" s="9">
        <v>40.75</v>
      </c>
      <c r="M12" s="9">
        <v>40.25</v>
      </c>
      <c r="N12" s="9">
        <v>30</v>
      </c>
      <c r="O12" s="10">
        <v>58.75</v>
      </c>
      <c r="P12" s="9">
        <v>48.25</v>
      </c>
      <c r="Q12" s="9">
        <v>41.75</v>
      </c>
      <c r="R12" s="9">
        <v>32.5</v>
      </c>
      <c r="S12" s="8">
        <f>SUM(B12:R12)</f>
        <v>705.5</v>
      </c>
    </row>
    <row r="13" ht="15">
      <c r="T13" s="29" t="s">
        <v>20</v>
      </c>
    </row>
    <row r="14" spans="20:21" ht="15">
      <c r="T14" s="29" t="s">
        <v>9</v>
      </c>
      <c r="U14" s="21" t="s">
        <v>20</v>
      </c>
    </row>
    <row r="15" spans="2:21" ht="15">
      <c r="B15" s="51" t="s">
        <v>7</v>
      </c>
      <c r="C15" s="51"/>
      <c r="D15" s="51"/>
      <c r="E15" s="51"/>
      <c r="F15" s="51"/>
      <c r="O15" s="13" t="s">
        <v>19</v>
      </c>
      <c r="S15" s="21" t="s">
        <v>9</v>
      </c>
      <c r="T15" s="29" t="s">
        <v>10</v>
      </c>
      <c r="U15" s="21" t="s">
        <v>9</v>
      </c>
    </row>
    <row r="16" spans="1:21" ht="15">
      <c r="A16" s="4"/>
      <c r="B16" s="5">
        <v>40546</v>
      </c>
      <c r="C16" s="5">
        <v>40553</v>
      </c>
      <c r="D16" s="5">
        <v>40560</v>
      </c>
      <c r="E16" s="5">
        <v>40567</v>
      </c>
      <c r="F16" s="5">
        <v>40574</v>
      </c>
      <c r="G16" s="5">
        <v>40581</v>
      </c>
      <c r="H16" s="5">
        <v>40588</v>
      </c>
      <c r="I16" s="5">
        <v>40595</v>
      </c>
      <c r="J16" s="5">
        <v>40602</v>
      </c>
      <c r="K16" s="5">
        <v>40609</v>
      </c>
      <c r="L16" s="5">
        <v>40616</v>
      </c>
      <c r="M16" s="5">
        <v>40623</v>
      </c>
      <c r="N16" s="5">
        <v>40630</v>
      </c>
      <c r="O16" s="5">
        <v>40637</v>
      </c>
      <c r="P16" s="5"/>
      <c r="Q16" s="5"/>
      <c r="R16" s="5"/>
      <c r="S16" s="4" t="s">
        <v>10</v>
      </c>
      <c r="T16" s="29" t="s">
        <v>32</v>
      </c>
      <c r="U16" s="21" t="s">
        <v>24</v>
      </c>
    </row>
    <row r="17" spans="1:21" ht="15">
      <c r="A17" s="3" t="s">
        <v>0</v>
      </c>
      <c r="B17" s="6">
        <v>3</v>
      </c>
      <c r="C17" s="6">
        <v>3</v>
      </c>
      <c r="D17" s="6">
        <v>3</v>
      </c>
      <c r="E17" s="6">
        <v>3</v>
      </c>
      <c r="F17" s="6">
        <v>3</v>
      </c>
      <c r="G17" s="6">
        <v>3</v>
      </c>
      <c r="H17" s="6">
        <v>3</v>
      </c>
      <c r="I17" s="6">
        <v>3</v>
      </c>
      <c r="J17" s="6"/>
      <c r="K17" s="6">
        <v>3</v>
      </c>
      <c r="L17" s="6">
        <v>3</v>
      </c>
      <c r="M17" s="6" t="s">
        <v>25</v>
      </c>
      <c r="N17" s="6">
        <v>3</v>
      </c>
      <c r="O17" s="12">
        <v>3</v>
      </c>
      <c r="P17" s="6"/>
      <c r="Q17" s="6"/>
      <c r="R17" s="6"/>
      <c r="S17" s="2">
        <f>SUM(B17:R17)</f>
        <v>36</v>
      </c>
      <c r="T17" s="2">
        <f>S17+S5</f>
        <v>72</v>
      </c>
      <c r="U17" s="2">
        <v>69</v>
      </c>
    </row>
    <row r="18" spans="1:21" ht="15">
      <c r="A18" s="3" t="s">
        <v>1</v>
      </c>
      <c r="B18" s="6">
        <v>3</v>
      </c>
      <c r="C18" s="6">
        <v>3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6" t="s">
        <v>25</v>
      </c>
      <c r="J18" s="6">
        <v>3</v>
      </c>
      <c r="K18" s="6">
        <v>3</v>
      </c>
      <c r="L18" s="6">
        <v>3</v>
      </c>
      <c r="M18" s="6"/>
      <c r="N18" s="6">
        <v>3</v>
      </c>
      <c r="O18" s="12"/>
      <c r="P18" s="6"/>
      <c r="Q18" s="6"/>
      <c r="R18" s="6"/>
      <c r="S18" s="2">
        <f aca="true" t="shared" si="1" ref="S18:S23">SUM(B18:R18)</f>
        <v>33</v>
      </c>
      <c r="T18" s="2">
        <f aca="true" t="shared" si="2" ref="T18:T23">S18+S6</f>
        <v>75</v>
      </c>
      <c r="U18" s="2">
        <v>75</v>
      </c>
    </row>
    <row r="19" spans="1:21" ht="15">
      <c r="A19" s="3" t="s">
        <v>2</v>
      </c>
      <c r="B19" s="6">
        <v>3</v>
      </c>
      <c r="C19" s="6">
        <v>3</v>
      </c>
      <c r="D19" s="6">
        <v>3</v>
      </c>
      <c r="E19" s="6">
        <v>3</v>
      </c>
      <c r="F19" s="6"/>
      <c r="G19" s="6"/>
      <c r="H19" s="6" t="s">
        <v>23</v>
      </c>
      <c r="I19" s="6"/>
      <c r="J19" s="6">
        <v>3</v>
      </c>
      <c r="K19" s="6"/>
      <c r="L19" s="6"/>
      <c r="M19" s="6">
        <v>3</v>
      </c>
      <c r="N19" s="6"/>
      <c r="O19" s="12"/>
      <c r="P19" s="6"/>
      <c r="Q19" s="6"/>
      <c r="R19" s="6"/>
      <c r="S19" s="2">
        <f t="shared" si="1"/>
        <v>18</v>
      </c>
      <c r="T19" s="2">
        <f t="shared" si="2"/>
        <v>51</v>
      </c>
      <c r="U19" s="2">
        <v>51</v>
      </c>
    </row>
    <row r="20" spans="1:21" ht="15">
      <c r="A20" s="3" t="s">
        <v>3</v>
      </c>
      <c r="B20" s="6"/>
      <c r="C20" s="6">
        <v>3</v>
      </c>
      <c r="D20" s="6"/>
      <c r="E20" s="6"/>
      <c r="F20" s="6"/>
      <c r="G20" s="6"/>
      <c r="H20" s="6"/>
      <c r="I20" s="6">
        <v>3</v>
      </c>
      <c r="J20" s="6"/>
      <c r="K20" s="6">
        <v>3</v>
      </c>
      <c r="L20" s="6"/>
      <c r="M20" s="6">
        <v>3</v>
      </c>
      <c r="N20" s="6"/>
      <c r="O20" s="12">
        <v>3</v>
      </c>
      <c r="P20" s="6"/>
      <c r="Q20" s="6"/>
      <c r="R20" s="6"/>
      <c r="S20" s="2">
        <f t="shared" si="1"/>
        <v>15</v>
      </c>
      <c r="T20" s="2">
        <f t="shared" si="2"/>
        <v>36</v>
      </c>
      <c r="U20" s="2">
        <v>33</v>
      </c>
    </row>
    <row r="21" spans="1:21" ht="15">
      <c r="A21" s="3" t="s">
        <v>4</v>
      </c>
      <c r="B21" s="6">
        <v>3</v>
      </c>
      <c r="C21" s="6"/>
      <c r="D21" s="6"/>
      <c r="E21" s="6">
        <v>3</v>
      </c>
      <c r="F21" s="6">
        <v>3</v>
      </c>
      <c r="G21" s="6">
        <v>3</v>
      </c>
      <c r="H21" s="6">
        <v>3</v>
      </c>
      <c r="I21" s="6">
        <v>3</v>
      </c>
      <c r="J21" s="6">
        <v>3</v>
      </c>
      <c r="K21" s="6">
        <v>3</v>
      </c>
      <c r="L21" s="6">
        <v>3</v>
      </c>
      <c r="M21" s="6">
        <v>3</v>
      </c>
      <c r="N21" s="6">
        <v>3</v>
      </c>
      <c r="O21" s="12">
        <v>3</v>
      </c>
      <c r="P21" s="6"/>
      <c r="Q21" s="6"/>
      <c r="R21" s="6"/>
      <c r="S21" s="2">
        <f t="shared" si="1"/>
        <v>36</v>
      </c>
      <c r="T21" s="2">
        <f t="shared" si="2"/>
        <v>71</v>
      </c>
      <c r="U21" s="2">
        <v>69</v>
      </c>
    </row>
    <row r="22" spans="1:21" ht="15">
      <c r="A22" s="3" t="s">
        <v>5</v>
      </c>
      <c r="B22" s="6"/>
      <c r="C22" s="6"/>
      <c r="D22" s="6">
        <v>3</v>
      </c>
      <c r="E22" s="6"/>
      <c r="F22" s="6">
        <v>3</v>
      </c>
      <c r="G22" s="6">
        <v>3</v>
      </c>
      <c r="H22" s="6"/>
      <c r="I22" s="6">
        <v>3</v>
      </c>
      <c r="J22" s="6">
        <v>3</v>
      </c>
      <c r="K22" s="6"/>
      <c r="L22" s="6">
        <v>3</v>
      </c>
      <c r="M22" s="6">
        <v>3</v>
      </c>
      <c r="N22" s="6">
        <v>3</v>
      </c>
      <c r="O22" s="12">
        <v>3</v>
      </c>
      <c r="P22" s="6"/>
      <c r="Q22" s="6"/>
      <c r="R22" s="6"/>
      <c r="S22" s="2">
        <f t="shared" si="1"/>
        <v>27</v>
      </c>
      <c r="T22" s="2">
        <f t="shared" si="2"/>
        <v>66</v>
      </c>
      <c r="U22" s="2">
        <v>66</v>
      </c>
    </row>
    <row r="23" spans="1:21" ht="15">
      <c r="A23" s="3" t="s">
        <v>6</v>
      </c>
      <c r="B23" s="6">
        <v>3</v>
      </c>
      <c r="C23" s="6">
        <v>3</v>
      </c>
      <c r="D23" s="6" t="s">
        <v>23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6">
        <v>3</v>
      </c>
      <c r="K23" s="6">
        <v>3</v>
      </c>
      <c r="L23" s="6">
        <v>3</v>
      </c>
      <c r="M23" s="6">
        <v>3</v>
      </c>
      <c r="N23" s="6">
        <v>3</v>
      </c>
      <c r="O23" s="12">
        <v>3</v>
      </c>
      <c r="P23" s="6"/>
      <c r="Q23" s="6"/>
      <c r="R23" s="6"/>
      <c r="S23" s="2">
        <f t="shared" si="1"/>
        <v>39</v>
      </c>
      <c r="T23" s="2">
        <f t="shared" si="2"/>
        <v>84</v>
      </c>
      <c r="U23" s="2">
        <v>84</v>
      </c>
    </row>
    <row r="24" spans="1:21" ht="15">
      <c r="A24" s="3" t="s">
        <v>12</v>
      </c>
      <c r="B24" s="9">
        <v>46.75</v>
      </c>
      <c r="C24" s="9">
        <v>62.75</v>
      </c>
      <c r="D24" s="22" t="s">
        <v>26</v>
      </c>
      <c r="E24" s="9">
        <v>59.25</v>
      </c>
      <c r="F24" s="9">
        <v>47</v>
      </c>
      <c r="G24" s="9">
        <v>62.25</v>
      </c>
      <c r="H24" s="9">
        <v>27.75</v>
      </c>
      <c r="I24" s="9">
        <v>44</v>
      </c>
      <c r="J24" s="9">
        <v>43.5</v>
      </c>
      <c r="K24" s="9">
        <v>39.25</v>
      </c>
      <c r="L24" s="9">
        <v>45</v>
      </c>
      <c r="M24" s="9">
        <v>43</v>
      </c>
      <c r="N24" s="9">
        <v>55</v>
      </c>
      <c r="O24" s="9">
        <v>34.5</v>
      </c>
      <c r="P24" s="9"/>
      <c r="Q24" s="9"/>
      <c r="R24" s="9"/>
      <c r="S24" s="8">
        <f>SUM(B24:R24)</f>
        <v>610</v>
      </c>
      <c r="T24" s="14" t="s">
        <v>27</v>
      </c>
      <c r="U24" s="14"/>
    </row>
    <row r="25" spans="1:19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0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23" t="s">
        <v>28</v>
      </c>
      <c r="S26" s="24" t="s">
        <v>29</v>
      </c>
      <c r="T26" s="25"/>
    </row>
    <row r="27" spans="2:20" ht="15">
      <c r="B27" s="52" t="s">
        <v>13</v>
      </c>
      <c r="C27" s="52"/>
      <c r="D27" s="52"/>
      <c r="E27" s="52"/>
      <c r="F27" s="52"/>
      <c r="G27" s="52"/>
      <c r="L27" s="51" t="s">
        <v>15</v>
      </c>
      <c r="M27" s="51"/>
      <c r="N27" s="53"/>
      <c r="R27" s="26"/>
      <c r="S27" s="27" t="s">
        <v>30</v>
      </c>
      <c r="T27" s="28"/>
    </row>
    <row r="28" spans="1:20" ht="15">
      <c r="A28" s="3" t="s">
        <v>0</v>
      </c>
      <c r="C28" s="54">
        <f>($S12+$S24-N34)/(S5+S6+S7+S8+S9+S10+S11+S17+S18+S19+S20+S21+S22+S23)*($S5+$S17)</f>
        <v>192.34285714285713</v>
      </c>
      <c r="D28" s="54"/>
      <c r="E28" s="54"/>
      <c r="T28" s="2" t="s">
        <v>33</v>
      </c>
    </row>
    <row r="29" spans="1:20" ht="15">
      <c r="A29" s="3" t="s">
        <v>1</v>
      </c>
      <c r="C29" s="54">
        <f>($S12+$S24-N34)/(S5+S6+S7+S8+S9+S10+S11+S17+S18+S19+S20+S21+S22+S23)*($S6+$S18)</f>
        <v>200.35714285714283</v>
      </c>
      <c r="D29" s="54"/>
      <c r="E29" s="54"/>
      <c r="G29" s="51" t="s">
        <v>14</v>
      </c>
      <c r="H29" s="51"/>
      <c r="I29" s="51"/>
      <c r="J29" s="51"/>
      <c r="K29" s="51"/>
      <c r="L29" s="51" t="s">
        <v>18</v>
      </c>
      <c r="M29" s="51"/>
      <c r="N29" s="55">
        <v>100</v>
      </c>
      <c r="O29" s="56"/>
      <c r="T29" s="2">
        <f>SUM(T17:T23)</f>
        <v>455</v>
      </c>
    </row>
    <row r="30" spans="1:15" ht="15">
      <c r="A30" s="3" t="s">
        <v>2</v>
      </c>
      <c r="C30" s="54">
        <f>($S12+$S24-N34)/(S5+S6+S7+S8+S9+S10+S11+S17+S18+S19+S20+S21+S22+S23)*($S7+$S19)</f>
        <v>136.24285714285713</v>
      </c>
      <c r="D30" s="54"/>
      <c r="E30" s="54"/>
      <c r="L30" s="51"/>
      <c r="M30" s="51"/>
      <c r="N30" s="55"/>
      <c r="O30" s="55"/>
    </row>
    <row r="31" spans="1:15" ht="15">
      <c r="A31" s="3" t="s">
        <v>3</v>
      </c>
      <c r="C31" s="54">
        <f>($S12+$S24-N34)/(S5+S6+S7+S8+S9+S10+S11+S17+S18+S19+S20+S21+S22+S23)*($S8+$S20)</f>
        <v>96.17142857142856</v>
      </c>
      <c r="D31" s="54"/>
      <c r="E31" s="54"/>
      <c r="H31" s="57">
        <f>S12+S24-N34</f>
        <v>1215.5</v>
      </c>
      <c r="I31" s="58"/>
      <c r="L31" s="51" t="s">
        <v>17</v>
      </c>
      <c r="M31" s="51"/>
      <c r="N31" s="55">
        <v>0</v>
      </c>
      <c r="O31" s="55"/>
    </row>
    <row r="32" spans="1:15" ht="15">
      <c r="A32" s="3" t="s">
        <v>4</v>
      </c>
      <c r="C32" s="54">
        <f>($S12+$S24-N34)/(S5+S6+S7+S8+S9+S10+S11+S17+S18+S19+S20+S21+S22+S23)*($S9+$S21)</f>
        <v>189.67142857142855</v>
      </c>
      <c r="D32" s="54"/>
      <c r="E32" s="54"/>
      <c r="L32" s="51"/>
      <c r="M32" s="51"/>
      <c r="N32" s="55"/>
      <c r="O32" s="55"/>
    </row>
    <row r="33" spans="1:15" ht="15">
      <c r="A33" s="3" t="s">
        <v>5</v>
      </c>
      <c r="C33" s="54">
        <f>($S12+$S24-N34)/(S5+S6+S7+S8+S9+S10+S11+S17+S18+S19+S20+S21+S22+S23)*($S10+$S22)</f>
        <v>176.31428571428572</v>
      </c>
      <c r="D33" s="54"/>
      <c r="E33" s="54"/>
      <c r="L33" s="51"/>
      <c r="M33" s="51"/>
      <c r="N33" s="55"/>
      <c r="O33" s="55"/>
    </row>
    <row r="34" spans="1:15" ht="15">
      <c r="A34" s="3" t="s">
        <v>6</v>
      </c>
      <c r="C34" s="54">
        <f>($S12+$S24-N34)/(S5+S6+S7+S8+S9+S10+S11+S17+S18+S19+S20+S21+S22+S23)*($S11+$S23)</f>
        <v>224.39999999999998</v>
      </c>
      <c r="D34" s="54"/>
      <c r="E34" s="54"/>
      <c r="L34" s="51" t="s">
        <v>16</v>
      </c>
      <c r="M34" s="51"/>
      <c r="N34" s="55">
        <f>SUM(N29:O33)</f>
        <v>100</v>
      </c>
      <c r="O34" s="55"/>
    </row>
    <row r="36" spans="4:16" ht="15">
      <c r="D36" s="7"/>
      <c r="E36" s="59" t="s">
        <v>21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5:16" ht="15"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ht="15">
      <c r="D38" s="7"/>
    </row>
  </sheetData>
  <sheetProtection/>
  <mergeCells count="27">
    <mergeCell ref="E36:P37"/>
    <mergeCell ref="C33:E33"/>
    <mergeCell ref="L33:M33"/>
    <mergeCell ref="N33:O33"/>
    <mergeCell ref="C34:E34"/>
    <mergeCell ref="L34:M34"/>
    <mergeCell ref="N34:O34"/>
    <mergeCell ref="C31:E31"/>
    <mergeCell ref="H31:I31"/>
    <mergeCell ref="L31:M31"/>
    <mergeCell ref="N31:O31"/>
    <mergeCell ref="C32:E32"/>
    <mergeCell ref="L32:M32"/>
    <mergeCell ref="N32:O32"/>
    <mergeCell ref="C29:E29"/>
    <mergeCell ref="G29:K29"/>
    <mergeCell ref="L29:M29"/>
    <mergeCell ref="N29:O29"/>
    <mergeCell ref="C30:E30"/>
    <mergeCell ref="L30:M30"/>
    <mergeCell ref="N30:O30"/>
    <mergeCell ref="D1:N1"/>
    <mergeCell ref="B3:F3"/>
    <mergeCell ref="B15:F15"/>
    <mergeCell ref="B27:G27"/>
    <mergeCell ref="L27:N27"/>
    <mergeCell ref="C28:E2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PageLayoutView="0" workbookViewId="0" topLeftCell="A13">
      <selection activeCell="C33" sqref="C33:E33"/>
    </sheetView>
  </sheetViews>
  <sheetFormatPr defaultColWidth="9.140625" defaultRowHeight="15"/>
  <cols>
    <col min="1" max="1" width="7.140625" style="3" customWidth="1"/>
    <col min="2" max="18" width="5.7109375" style="3" customWidth="1"/>
    <col min="19" max="19" width="9.140625" style="2" customWidth="1"/>
  </cols>
  <sheetData>
    <row r="1" spans="4:14" ht="21.75" customHeight="1">
      <c r="D1" s="50" t="s">
        <v>8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2:19" ht="15">
      <c r="B3" s="51" t="s">
        <v>7</v>
      </c>
      <c r="C3" s="51"/>
      <c r="D3" s="51"/>
      <c r="E3" s="51"/>
      <c r="F3" s="51"/>
      <c r="S3" s="2" t="s">
        <v>9</v>
      </c>
    </row>
    <row r="4" spans="1:19" s="1" customFormat="1" ht="15">
      <c r="A4" s="4"/>
      <c r="B4" s="5">
        <v>40790</v>
      </c>
      <c r="C4" s="5">
        <v>40797</v>
      </c>
      <c r="D4" s="5">
        <v>40804</v>
      </c>
      <c r="E4" s="5">
        <v>40811</v>
      </c>
      <c r="F4" s="5">
        <v>40818</v>
      </c>
      <c r="G4" s="5">
        <v>40825</v>
      </c>
      <c r="H4" s="5">
        <v>40832</v>
      </c>
      <c r="I4" s="5">
        <v>40839</v>
      </c>
      <c r="J4" s="5">
        <v>40846</v>
      </c>
      <c r="K4" s="5">
        <v>40853</v>
      </c>
      <c r="L4" s="5">
        <v>40860</v>
      </c>
      <c r="M4" s="5">
        <v>40867</v>
      </c>
      <c r="N4" s="5">
        <v>40874</v>
      </c>
      <c r="O4" s="5">
        <v>40881</v>
      </c>
      <c r="P4" s="5">
        <v>40888</v>
      </c>
      <c r="Q4" s="5">
        <v>40895</v>
      </c>
      <c r="R4" s="5">
        <v>40916</v>
      </c>
      <c r="S4" s="1" t="s">
        <v>10</v>
      </c>
    </row>
    <row r="5" spans="1:19" ht="15">
      <c r="A5" s="3" t="s">
        <v>0</v>
      </c>
      <c r="B5" s="6">
        <v>3</v>
      </c>
      <c r="C5" s="6">
        <v>3</v>
      </c>
      <c r="D5" s="6">
        <v>3</v>
      </c>
      <c r="E5" s="6"/>
      <c r="F5" s="6"/>
      <c r="G5" s="6">
        <v>3</v>
      </c>
      <c r="H5" s="6"/>
      <c r="I5" s="6">
        <v>3</v>
      </c>
      <c r="J5" s="6">
        <v>3</v>
      </c>
      <c r="K5" s="6">
        <v>3</v>
      </c>
      <c r="L5" s="6">
        <v>3</v>
      </c>
      <c r="M5" s="6" t="s">
        <v>34</v>
      </c>
      <c r="N5" s="6">
        <v>3</v>
      </c>
      <c r="O5" s="6"/>
      <c r="P5" s="6">
        <v>3</v>
      </c>
      <c r="Q5" s="6">
        <v>3</v>
      </c>
      <c r="R5" s="6">
        <v>3</v>
      </c>
      <c r="S5" s="2">
        <f aca="true" t="shared" si="0" ref="S5:S11">SUM(B5:R5)</f>
        <v>36</v>
      </c>
    </row>
    <row r="6" spans="1:19" ht="15">
      <c r="A6" s="3" t="s">
        <v>2</v>
      </c>
      <c r="B6" s="6"/>
      <c r="C6" s="6"/>
      <c r="D6" s="6">
        <v>3</v>
      </c>
      <c r="E6" s="6">
        <v>3</v>
      </c>
      <c r="F6" s="6">
        <v>3</v>
      </c>
      <c r="G6" s="6"/>
      <c r="H6" s="6"/>
      <c r="I6" s="6"/>
      <c r="J6" s="6">
        <v>3</v>
      </c>
      <c r="K6" s="6"/>
      <c r="L6" s="6">
        <v>3</v>
      </c>
      <c r="M6" s="6">
        <v>3</v>
      </c>
      <c r="N6" s="6"/>
      <c r="O6" s="6">
        <v>3</v>
      </c>
      <c r="P6" s="6"/>
      <c r="Q6" s="6">
        <v>3</v>
      </c>
      <c r="R6" s="6"/>
      <c r="S6" s="2">
        <f t="shared" si="0"/>
        <v>24</v>
      </c>
    </row>
    <row r="7" spans="1:19" ht="15">
      <c r="A7" s="3" t="s">
        <v>3</v>
      </c>
      <c r="B7" s="6"/>
      <c r="C7" s="6">
        <v>3</v>
      </c>
      <c r="D7" s="6">
        <v>3</v>
      </c>
      <c r="E7" s="6"/>
      <c r="F7" s="6">
        <v>3</v>
      </c>
      <c r="G7" s="6">
        <v>3</v>
      </c>
      <c r="H7" s="6">
        <v>3</v>
      </c>
      <c r="I7" s="6">
        <v>3</v>
      </c>
      <c r="J7" s="6"/>
      <c r="K7" s="6">
        <v>3</v>
      </c>
      <c r="L7" s="6">
        <v>3</v>
      </c>
      <c r="M7" s="6"/>
      <c r="N7" s="6">
        <v>3</v>
      </c>
      <c r="O7" s="6">
        <v>3</v>
      </c>
      <c r="P7" s="6"/>
      <c r="Q7" s="6">
        <v>3</v>
      </c>
      <c r="R7" s="6">
        <v>3</v>
      </c>
      <c r="S7" s="2">
        <f t="shared" si="0"/>
        <v>36</v>
      </c>
    </row>
    <row r="8" spans="1:19" ht="15">
      <c r="A8" s="3" t="s">
        <v>4</v>
      </c>
      <c r="B8" s="6">
        <v>3</v>
      </c>
      <c r="C8" s="6"/>
      <c r="D8" s="6">
        <v>3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6">
        <v>3</v>
      </c>
      <c r="K8" s="6">
        <v>3</v>
      </c>
      <c r="L8" s="6"/>
      <c r="M8" s="6">
        <v>3</v>
      </c>
      <c r="N8" s="6">
        <v>3</v>
      </c>
      <c r="O8" s="6">
        <v>3</v>
      </c>
      <c r="P8" s="6">
        <v>3</v>
      </c>
      <c r="Q8" s="6">
        <v>3</v>
      </c>
      <c r="R8" s="6">
        <v>3</v>
      </c>
      <c r="S8" s="2">
        <f t="shared" si="0"/>
        <v>45</v>
      </c>
    </row>
    <row r="9" spans="1:19" ht="15">
      <c r="A9" s="3" t="s">
        <v>5</v>
      </c>
      <c r="B9" s="6">
        <v>3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6" t="s">
        <v>34</v>
      </c>
      <c r="I9" s="6">
        <v>3</v>
      </c>
      <c r="J9" s="6">
        <v>3</v>
      </c>
      <c r="K9" s="6"/>
      <c r="L9" s="6">
        <v>3</v>
      </c>
      <c r="M9" s="6">
        <v>3</v>
      </c>
      <c r="N9" s="6">
        <v>3</v>
      </c>
      <c r="O9" s="6">
        <v>3</v>
      </c>
      <c r="P9" s="6">
        <v>3</v>
      </c>
      <c r="Q9" s="6"/>
      <c r="R9" s="6">
        <v>3</v>
      </c>
      <c r="S9" s="2">
        <f t="shared" si="0"/>
        <v>42</v>
      </c>
    </row>
    <row r="10" spans="1:19" ht="15">
      <c r="A10" s="3" t="s">
        <v>6</v>
      </c>
      <c r="B10" s="6">
        <v>3</v>
      </c>
      <c r="C10" s="6">
        <v>3</v>
      </c>
      <c r="D10" s="6"/>
      <c r="E10" s="6">
        <v>3</v>
      </c>
      <c r="F10" s="6">
        <v>3</v>
      </c>
      <c r="G10" s="6"/>
      <c r="H10" s="6">
        <v>3</v>
      </c>
      <c r="I10" s="6">
        <v>3</v>
      </c>
      <c r="J10" s="6">
        <v>3</v>
      </c>
      <c r="K10" s="6">
        <v>3</v>
      </c>
      <c r="L10" s="6">
        <v>3</v>
      </c>
      <c r="M10" s="6">
        <v>3</v>
      </c>
      <c r="N10" s="6">
        <v>3</v>
      </c>
      <c r="O10" s="6">
        <v>3</v>
      </c>
      <c r="P10" s="6">
        <v>3</v>
      </c>
      <c r="Q10" s="6">
        <v>3</v>
      </c>
      <c r="R10" s="6">
        <v>3</v>
      </c>
      <c r="S10" s="2">
        <f t="shared" si="0"/>
        <v>45</v>
      </c>
    </row>
    <row r="11" spans="1:19" ht="15">
      <c r="A11" s="3" t="s">
        <v>11</v>
      </c>
      <c r="B11" s="9">
        <v>28.25</v>
      </c>
      <c r="C11" s="9">
        <v>57.5</v>
      </c>
      <c r="D11" s="9">
        <v>28.5</v>
      </c>
      <c r="E11" s="9">
        <v>40.25</v>
      </c>
      <c r="F11" s="9">
        <v>34.25</v>
      </c>
      <c r="G11" s="9">
        <v>45</v>
      </c>
      <c r="H11" s="9">
        <v>24.25</v>
      </c>
      <c r="I11" s="9">
        <v>46.5</v>
      </c>
      <c r="J11" s="9">
        <v>56</v>
      </c>
      <c r="K11" s="9">
        <v>38.75</v>
      </c>
      <c r="L11" s="9">
        <v>44.5</v>
      </c>
      <c r="M11" s="9">
        <v>24</v>
      </c>
      <c r="N11" s="9">
        <v>54.25</v>
      </c>
      <c r="O11" s="10">
        <v>46</v>
      </c>
      <c r="P11" s="9">
        <v>41</v>
      </c>
      <c r="Q11" s="9">
        <v>34.25</v>
      </c>
      <c r="R11" s="9">
        <v>48.75</v>
      </c>
      <c r="S11" s="8">
        <f t="shared" si="0"/>
        <v>692</v>
      </c>
    </row>
    <row r="12" ht="15">
      <c r="T12" s="29" t="s">
        <v>20</v>
      </c>
    </row>
    <row r="13" spans="20:21" ht="15">
      <c r="T13" s="29" t="s">
        <v>9</v>
      </c>
      <c r="U13" s="15"/>
    </row>
    <row r="14" spans="2:21" ht="15">
      <c r="B14" s="51" t="s">
        <v>7</v>
      </c>
      <c r="C14" s="51"/>
      <c r="D14" s="51"/>
      <c r="E14" s="51"/>
      <c r="F14" s="51"/>
      <c r="O14" s="13"/>
      <c r="P14" s="13"/>
      <c r="Q14" s="13" t="s">
        <v>19</v>
      </c>
      <c r="S14" s="11" t="s">
        <v>9</v>
      </c>
      <c r="T14" s="29" t="s">
        <v>10</v>
      </c>
      <c r="U14" s="15"/>
    </row>
    <row r="15" spans="1:21" ht="15">
      <c r="A15" s="4"/>
      <c r="B15" s="5">
        <v>40923</v>
      </c>
      <c r="C15" s="5">
        <f>B15+7</f>
        <v>40930</v>
      </c>
      <c r="D15" s="5">
        <f aca="true" t="shared" si="1" ref="D15:Q15">C15+7</f>
        <v>40937</v>
      </c>
      <c r="E15" s="5">
        <f t="shared" si="1"/>
        <v>40944</v>
      </c>
      <c r="F15" s="5">
        <f t="shared" si="1"/>
        <v>40951</v>
      </c>
      <c r="G15" s="5">
        <f t="shared" si="1"/>
        <v>40958</v>
      </c>
      <c r="H15" s="5">
        <f t="shared" si="1"/>
        <v>40965</v>
      </c>
      <c r="I15" s="5">
        <f>H15+8</f>
        <v>40973</v>
      </c>
      <c r="J15" s="5">
        <f t="shared" si="1"/>
        <v>40980</v>
      </c>
      <c r="K15" s="5">
        <f t="shared" si="1"/>
        <v>40987</v>
      </c>
      <c r="L15" s="5">
        <f t="shared" si="1"/>
        <v>40994</v>
      </c>
      <c r="M15" s="5">
        <f t="shared" si="1"/>
        <v>41001</v>
      </c>
      <c r="N15" s="5">
        <f t="shared" si="1"/>
        <v>41008</v>
      </c>
      <c r="O15" s="5">
        <f t="shared" si="1"/>
        <v>41015</v>
      </c>
      <c r="P15" s="5">
        <f t="shared" si="1"/>
        <v>41022</v>
      </c>
      <c r="Q15" s="5">
        <f t="shared" si="1"/>
        <v>41029</v>
      </c>
      <c r="R15" s="5"/>
      <c r="S15" s="4" t="s">
        <v>10</v>
      </c>
      <c r="T15" s="31" t="s">
        <v>35</v>
      </c>
      <c r="U15" s="15"/>
    </row>
    <row r="16" spans="1:21" ht="15">
      <c r="A16" s="3" t="s">
        <v>0</v>
      </c>
      <c r="B16" s="6">
        <v>3</v>
      </c>
      <c r="C16" s="6">
        <v>3</v>
      </c>
      <c r="D16" s="6">
        <v>3</v>
      </c>
      <c r="E16" s="6">
        <v>3</v>
      </c>
      <c r="F16" s="6">
        <v>3</v>
      </c>
      <c r="G16" s="6">
        <v>3</v>
      </c>
      <c r="H16" s="6">
        <v>3</v>
      </c>
      <c r="I16" s="6"/>
      <c r="J16" s="6">
        <v>3</v>
      </c>
      <c r="K16" s="6">
        <v>3</v>
      </c>
      <c r="L16" s="6">
        <v>3</v>
      </c>
      <c r="M16" s="6"/>
      <c r="N16" s="6"/>
      <c r="O16" s="32">
        <v>3</v>
      </c>
      <c r="P16" s="6"/>
      <c r="Q16" s="6"/>
      <c r="R16" s="6"/>
      <c r="S16" s="2">
        <f aca="true" t="shared" si="2" ref="S16:S22">SUM(B16:R16)</f>
        <v>33</v>
      </c>
      <c r="T16" s="2">
        <f>S5+S16+'[1]Sheet1'!$T$16</f>
        <v>141</v>
      </c>
      <c r="U16" s="2"/>
    </row>
    <row r="17" spans="1:21" ht="15">
      <c r="A17" s="3" t="s">
        <v>2</v>
      </c>
      <c r="B17" s="6">
        <v>3</v>
      </c>
      <c r="C17" s="6"/>
      <c r="D17" s="6"/>
      <c r="E17" s="6">
        <v>3</v>
      </c>
      <c r="F17" s="6">
        <v>3</v>
      </c>
      <c r="G17" s="6">
        <v>3</v>
      </c>
      <c r="H17" s="6">
        <v>3</v>
      </c>
      <c r="I17" s="6">
        <v>3</v>
      </c>
      <c r="J17" s="6">
        <v>3</v>
      </c>
      <c r="K17" s="6">
        <v>3</v>
      </c>
      <c r="L17" s="6">
        <v>3</v>
      </c>
      <c r="M17" s="6">
        <v>3</v>
      </c>
      <c r="N17" s="6">
        <v>3</v>
      </c>
      <c r="O17" s="32">
        <v>3</v>
      </c>
      <c r="P17" s="6">
        <v>3</v>
      </c>
      <c r="Q17" s="6"/>
      <c r="R17" s="6"/>
      <c r="S17" s="2">
        <f t="shared" si="2"/>
        <v>39</v>
      </c>
      <c r="T17" s="2">
        <f>S6+S17+'[1]Sheet1'!$T$17</f>
        <v>114</v>
      </c>
      <c r="U17" s="2"/>
    </row>
    <row r="18" spans="1:21" ht="15">
      <c r="A18" s="3" t="s">
        <v>3</v>
      </c>
      <c r="B18" s="6"/>
      <c r="C18" s="6"/>
      <c r="D18" s="6">
        <v>3</v>
      </c>
      <c r="E18" s="6"/>
      <c r="F18" s="6">
        <v>3</v>
      </c>
      <c r="G18" s="6">
        <v>3</v>
      </c>
      <c r="H18" s="6"/>
      <c r="I18" s="6">
        <v>3</v>
      </c>
      <c r="J18" s="6"/>
      <c r="K18" s="6">
        <v>3</v>
      </c>
      <c r="L18" s="6"/>
      <c r="M18" s="6">
        <v>3</v>
      </c>
      <c r="N18" s="6"/>
      <c r="O18" s="32">
        <v>3</v>
      </c>
      <c r="P18" s="6">
        <v>3</v>
      </c>
      <c r="Q18" s="6"/>
      <c r="R18" s="6"/>
      <c r="S18" s="2">
        <f t="shared" si="2"/>
        <v>24</v>
      </c>
      <c r="T18" s="2">
        <f>S7+S18+'[1]Sheet1'!$T$18</f>
        <v>96</v>
      </c>
      <c r="U18" s="2"/>
    </row>
    <row r="19" spans="1:21" ht="15">
      <c r="A19" s="3" t="s">
        <v>4</v>
      </c>
      <c r="B19" s="6">
        <v>3</v>
      </c>
      <c r="C19" s="6"/>
      <c r="D19" s="6">
        <v>3</v>
      </c>
      <c r="E19" s="6" t="s">
        <v>23</v>
      </c>
      <c r="F19" s="6">
        <v>3</v>
      </c>
      <c r="G19" s="6">
        <v>3</v>
      </c>
      <c r="H19" s="6">
        <v>3</v>
      </c>
      <c r="I19" s="6">
        <v>3</v>
      </c>
      <c r="J19" s="6" t="s">
        <v>23</v>
      </c>
      <c r="K19" s="6">
        <v>3</v>
      </c>
      <c r="L19" s="6">
        <v>3</v>
      </c>
      <c r="M19" s="6">
        <v>3</v>
      </c>
      <c r="N19" s="6">
        <v>3</v>
      </c>
      <c r="O19" s="32"/>
      <c r="P19" s="6">
        <v>3</v>
      </c>
      <c r="Q19" s="6"/>
      <c r="R19" s="6"/>
      <c r="S19" s="2">
        <f t="shared" si="2"/>
        <v>33</v>
      </c>
      <c r="T19" s="2">
        <f>S8+S19+'[1]Sheet1'!$T$19</f>
        <v>149</v>
      </c>
      <c r="U19" s="2"/>
    </row>
    <row r="20" spans="1:21" ht="15">
      <c r="A20" s="3" t="s">
        <v>5</v>
      </c>
      <c r="B20" s="6" t="s">
        <v>34</v>
      </c>
      <c r="C20" s="6">
        <v>3</v>
      </c>
      <c r="D20" s="6">
        <v>3</v>
      </c>
      <c r="E20" s="6">
        <v>3</v>
      </c>
      <c r="F20" s="6"/>
      <c r="G20" s="6"/>
      <c r="H20" s="6">
        <v>3</v>
      </c>
      <c r="I20" s="6">
        <v>3</v>
      </c>
      <c r="J20" s="6">
        <v>3</v>
      </c>
      <c r="K20" s="6"/>
      <c r="L20" s="6">
        <v>3</v>
      </c>
      <c r="M20" s="6">
        <v>3</v>
      </c>
      <c r="N20" s="6">
        <v>3</v>
      </c>
      <c r="O20" s="32">
        <v>3</v>
      </c>
      <c r="P20" s="6">
        <v>3</v>
      </c>
      <c r="Q20" s="6"/>
      <c r="R20" s="6"/>
      <c r="S20" s="2">
        <f t="shared" si="2"/>
        <v>33</v>
      </c>
      <c r="T20" s="2">
        <f>S9+S20+'[1]Sheet1'!$T$20</f>
        <v>141</v>
      </c>
      <c r="U20" s="2"/>
    </row>
    <row r="21" spans="1:21" ht="15">
      <c r="A21" s="3" t="s">
        <v>6</v>
      </c>
      <c r="B21" s="6">
        <v>3</v>
      </c>
      <c r="C21" s="6">
        <v>3</v>
      </c>
      <c r="D21" s="6">
        <v>3</v>
      </c>
      <c r="E21" s="6">
        <v>3</v>
      </c>
      <c r="F21" s="6">
        <v>3</v>
      </c>
      <c r="G21" s="6">
        <v>3</v>
      </c>
      <c r="H21" s="6">
        <v>3</v>
      </c>
      <c r="I21" s="6">
        <v>3</v>
      </c>
      <c r="J21" s="6">
        <v>3</v>
      </c>
      <c r="K21" s="6">
        <v>3</v>
      </c>
      <c r="L21" s="6">
        <v>3</v>
      </c>
      <c r="M21" s="6">
        <v>3</v>
      </c>
      <c r="N21" s="6">
        <v>3</v>
      </c>
      <c r="O21" s="32">
        <v>3</v>
      </c>
      <c r="P21" s="6">
        <v>3</v>
      </c>
      <c r="Q21" s="6"/>
      <c r="R21" s="6"/>
      <c r="S21" s="2">
        <f t="shared" si="2"/>
        <v>45</v>
      </c>
      <c r="T21" s="2">
        <f>S10+S21+'[1]Sheet1'!$T$21</f>
        <v>174</v>
      </c>
      <c r="U21" s="2"/>
    </row>
    <row r="22" spans="2:21" ht="15">
      <c r="B22" s="9">
        <v>32.75</v>
      </c>
      <c r="C22" s="9"/>
      <c r="D22" s="9">
        <v>44.25</v>
      </c>
      <c r="E22" s="9">
        <v>23.75</v>
      </c>
      <c r="F22" s="9">
        <v>32.5</v>
      </c>
      <c r="G22" s="9">
        <v>47.5</v>
      </c>
      <c r="H22" s="9">
        <v>53.25</v>
      </c>
      <c r="I22" s="9">
        <v>34</v>
      </c>
      <c r="J22" s="9"/>
      <c r="K22" s="9">
        <v>47.5</v>
      </c>
      <c r="L22" s="9">
        <v>43</v>
      </c>
      <c r="M22" s="9">
        <v>45.75</v>
      </c>
      <c r="N22" s="9">
        <v>33</v>
      </c>
      <c r="O22" s="9">
        <v>57</v>
      </c>
      <c r="P22" s="9">
        <v>65</v>
      </c>
      <c r="Q22" s="9"/>
      <c r="R22" s="9"/>
      <c r="S22" s="8">
        <f t="shared" si="2"/>
        <v>559.25</v>
      </c>
      <c r="T22" s="14">
        <f>SUM(T16:T21)</f>
        <v>815</v>
      </c>
      <c r="U22" s="14"/>
    </row>
    <row r="23" spans="1:20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2"/>
    </row>
    <row r="24" spans="1:20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16"/>
      <c r="S24" s="17"/>
      <c r="T24" s="30"/>
    </row>
    <row r="25" spans="2:20" ht="15">
      <c r="B25" s="52" t="s">
        <v>13</v>
      </c>
      <c r="C25" s="52"/>
      <c r="D25" s="52"/>
      <c r="E25" s="52"/>
      <c r="F25" s="52"/>
      <c r="G25" s="52"/>
      <c r="L25" s="51" t="s">
        <v>15</v>
      </c>
      <c r="M25" s="51"/>
      <c r="N25" s="53"/>
      <c r="R25" s="17"/>
      <c r="S25" s="19" t="s">
        <v>36</v>
      </c>
      <c r="T25" s="18"/>
    </row>
    <row r="26" spans="1:20" ht="15">
      <c r="A26" s="3" t="s">
        <v>0</v>
      </c>
      <c r="C26" s="54">
        <f>T16*S26</f>
        <v>152.89417177914112</v>
      </c>
      <c r="D26" s="54"/>
      <c r="E26" s="54"/>
      <c r="S26" s="8">
        <f>H29/T22</f>
        <v>1.084355828220859</v>
      </c>
      <c r="T26" s="2"/>
    </row>
    <row r="27" spans="1:20" ht="15">
      <c r="A27" s="3" t="s">
        <v>2</v>
      </c>
      <c r="C27" s="54">
        <f>T17*S26</f>
        <v>123.61656441717793</v>
      </c>
      <c r="D27" s="54"/>
      <c r="E27" s="54"/>
      <c r="G27" s="51" t="s">
        <v>14</v>
      </c>
      <c r="H27" s="51"/>
      <c r="I27" s="51"/>
      <c r="J27" s="51"/>
      <c r="K27" s="51"/>
      <c r="L27" s="51" t="s">
        <v>18</v>
      </c>
      <c r="M27" s="51"/>
      <c r="N27" s="55">
        <v>100</v>
      </c>
      <c r="O27" s="56"/>
      <c r="T27" s="2"/>
    </row>
    <row r="28" spans="1:15" ht="15">
      <c r="A28" s="3" t="s">
        <v>3</v>
      </c>
      <c r="C28" s="54">
        <f>T18*S26+40</f>
        <v>144.09815950920245</v>
      </c>
      <c r="D28" s="54"/>
      <c r="E28" s="54"/>
      <c r="L28" s="51" t="s">
        <v>1</v>
      </c>
      <c r="M28" s="51"/>
      <c r="N28" s="55">
        <v>223</v>
      </c>
      <c r="O28" s="55"/>
    </row>
    <row r="29" spans="1:19" ht="15">
      <c r="A29" s="3" t="s">
        <v>4</v>
      </c>
      <c r="C29" s="54">
        <f>T19*S26</f>
        <v>161.56901840490798</v>
      </c>
      <c r="D29" s="54"/>
      <c r="E29" s="54"/>
      <c r="F29" s="52" t="s">
        <v>31</v>
      </c>
      <c r="G29" s="52"/>
      <c r="H29" s="57">
        <f>S11+S22-N32+H31</f>
        <v>883.75</v>
      </c>
      <c r="I29" s="58"/>
      <c r="L29" s="51" t="s">
        <v>17</v>
      </c>
      <c r="M29" s="51"/>
      <c r="N29" s="55">
        <v>1260</v>
      </c>
      <c r="O29" s="55"/>
      <c r="S29" s="8"/>
    </row>
    <row r="30" spans="1:15" ht="15">
      <c r="A30" s="3" t="s">
        <v>5</v>
      </c>
      <c r="C30" s="54">
        <f>T20*S26</f>
        <v>152.89417177914112</v>
      </c>
      <c r="D30" s="54"/>
      <c r="E30" s="54"/>
      <c r="F30" s="20"/>
      <c r="G30" s="20"/>
      <c r="H30" s="20"/>
      <c r="I30" s="20"/>
      <c r="L30" s="51"/>
      <c r="M30" s="51"/>
      <c r="N30" s="55"/>
      <c r="O30" s="55"/>
    </row>
    <row r="31" spans="1:18" ht="15">
      <c r="A31" s="3" t="s">
        <v>6</v>
      </c>
      <c r="C31" s="54">
        <f>T21*S26</f>
        <v>188.67791411042947</v>
      </c>
      <c r="D31" s="54"/>
      <c r="E31" s="54"/>
      <c r="F31" s="52" t="s">
        <v>22</v>
      </c>
      <c r="G31" s="52"/>
      <c r="H31" s="61">
        <v>1215.5</v>
      </c>
      <c r="I31" s="61"/>
      <c r="L31" s="51"/>
      <c r="M31" s="51"/>
      <c r="N31" s="55"/>
      <c r="O31" s="55"/>
      <c r="R31" s="7"/>
    </row>
    <row r="32" spans="3:15" ht="15">
      <c r="C32" s="55">
        <f>SUM(C31,C29,C28,C27,C26)</f>
        <v>770.8558282208589</v>
      </c>
      <c r="D32" s="53"/>
      <c r="E32" s="53"/>
      <c r="H32" s="52"/>
      <c r="I32" s="52"/>
      <c r="L32" s="51" t="s">
        <v>16</v>
      </c>
      <c r="M32" s="51"/>
      <c r="N32" s="55">
        <f>SUM(N27:N31)</f>
        <v>1583</v>
      </c>
      <c r="O32" s="55"/>
    </row>
    <row r="33" spans="3:5" ht="15">
      <c r="C33" s="55"/>
      <c r="D33" s="53"/>
      <c r="E33" s="53"/>
    </row>
    <row r="34" spans="4:16" ht="15">
      <c r="D34" s="7"/>
      <c r="E34" s="59" t="s">
        <v>21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5:16" ht="15"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ht="15">
      <c r="D36" s="7"/>
    </row>
  </sheetData>
  <sheetProtection/>
  <mergeCells count="32">
    <mergeCell ref="B3:F3"/>
    <mergeCell ref="C29:E29"/>
    <mergeCell ref="H29:I29"/>
    <mergeCell ref="N32:O32"/>
    <mergeCell ref="D1:N1"/>
    <mergeCell ref="B14:F14"/>
    <mergeCell ref="B25:G25"/>
    <mergeCell ref="C31:E31"/>
    <mergeCell ref="C26:E26"/>
    <mergeCell ref="N27:O27"/>
    <mergeCell ref="E34:P35"/>
    <mergeCell ref="C28:E28"/>
    <mergeCell ref="F29:G29"/>
    <mergeCell ref="F31:G31"/>
    <mergeCell ref="L28:M28"/>
    <mergeCell ref="C32:E32"/>
    <mergeCell ref="C33:E33"/>
    <mergeCell ref="H32:I32"/>
    <mergeCell ref="L31:M31"/>
    <mergeCell ref="L32:M32"/>
    <mergeCell ref="H31:I31"/>
    <mergeCell ref="N30:O30"/>
    <mergeCell ref="N29:O29"/>
    <mergeCell ref="N31:O31"/>
    <mergeCell ref="L30:M30"/>
    <mergeCell ref="C30:E30"/>
    <mergeCell ref="L25:N25"/>
    <mergeCell ref="L29:M29"/>
    <mergeCell ref="N28:O28"/>
    <mergeCell ref="L27:M27"/>
    <mergeCell ref="G27:K27"/>
    <mergeCell ref="C27:E27"/>
  </mergeCells>
  <printOptions/>
  <pageMargins left="0" right="0" top="0" bottom="0" header="0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0">
      <selection activeCell="C34" sqref="C34"/>
    </sheetView>
  </sheetViews>
  <sheetFormatPr defaultColWidth="9.140625" defaultRowHeight="15"/>
  <cols>
    <col min="1" max="1" width="7.140625" style="3" customWidth="1"/>
    <col min="2" max="18" width="5.7109375" style="3" customWidth="1"/>
    <col min="19" max="19" width="8.57421875" style="2" customWidth="1"/>
  </cols>
  <sheetData>
    <row r="1" spans="4:14" ht="21.75" customHeight="1">
      <c r="D1" s="50" t="s">
        <v>8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2:19" ht="15">
      <c r="B3" s="51" t="s">
        <v>7</v>
      </c>
      <c r="C3" s="51"/>
      <c r="D3" s="51"/>
      <c r="E3" s="51"/>
      <c r="F3" s="51"/>
      <c r="S3" s="2" t="s">
        <v>9</v>
      </c>
    </row>
    <row r="4" spans="1:19" s="1" customFormat="1" ht="15">
      <c r="A4" s="4"/>
      <c r="B4" s="5">
        <v>41520</v>
      </c>
      <c r="C4" s="5">
        <v>41527</v>
      </c>
      <c r="D4" s="5">
        <v>41534</v>
      </c>
      <c r="E4" s="5">
        <v>41541</v>
      </c>
      <c r="F4" s="5">
        <v>41548</v>
      </c>
      <c r="G4" s="5">
        <v>41555</v>
      </c>
      <c r="H4" s="5">
        <v>41562</v>
      </c>
      <c r="I4" s="5">
        <v>41569</v>
      </c>
      <c r="J4" s="5">
        <v>41576</v>
      </c>
      <c r="K4" s="5">
        <v>41583</v>
      </c>
      <c r="L4" s="5">
        <v>41590</v>
      </c>
      <c r="M4" s="5">
        <v>41597</v>
      </c>
      <c r="N4" s="5">
        <v>41604</v>
      </c>
      <c r="O4" s="5">
        <v>41611</v>
      </c>
      <c r="P4" s="5">
        <v>41618</v>
      </c>
      <c r="Q4" s="5">
        <v>41625</v>
      </c>
      <c r="R4" s="5">
        <v>41632</v>
      </c>
      <c r="S4" s="1" t="s">
        <v>10</v>
      </c>
    </row>
    <row r="5" spans="1:19" ht="15">
      <c r="A5" s="3" t="s">
        <v>0</v>
      </c>
      <c r="B5" s="6">
        <v>3</v>
      </c>
      <c r="C5" s="6">
        <v>3</v>
      </c>
      <c r="D5" s="6">
        <v>3</v>
      </c>
      <c r="E5" s="6">
        <v>3</v>
      </c>
      <c r="F5" s="6"/>
      <c r="G5" s="6">
        <v>3</v>
      </c>
      <c r="H5" s="6">
        <v>3</v>
      </c>
      <c r="I5" s="6">
        <v>3</v>
      </c>
      <c r="J5" s="6">
        <v>3</v>
      </c>
      <c r="K5" s="6" t="s">
        <v>38</v>
      </c>
      <c r="L5" s="6">
        <v>3</v>
      </c>
      <c r="M5" s="6">
        <v>3</v>
      </c>
      <c r="N5" s="6">
        <v>3</v>
      </c>
      <c r="O5" s="6">
        <v>3</v>
      </c>
      <c r="P5" s="6">
        <v>3</v>
      </c>
      <c r="Q5" s="6">
        <v>3</v>
      </c>
      <c r="R5" s="6"/>
      <c r="S5" s="2">
        <f aca="true" t="shared" si="0" ref="S5:S11">SUM(B5:R5)</f>
        <v>42</v>
      </c>
    </row>
    <row r="6" spans="1:19" ht="15">
      <c r="A6" s="3" t="s">
        <v>2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6">
        <v>3</v>
      </c>
      <c r="L6" s="6">
        <v>3</v>
      </c>
      <c r="M6" s="6">
        <v>3</v>
      </c>
      <c r="N6" s="6"/>
      <c r="O6" s="6"/>
      <c r="P6" s="6">
        <v>3</v>
      </c>
      <c r="Q6" s="6">
        <v>3</v>
      </c>
      <c r="R6" s="6"/>
      <c r="S6" s="2">
        <f t="shared" si="0"/>
        <v>42</v>
      </c>
    </row>
    <row r="7" spans="1:19" ht="15">
      <c r="A7" s="3" t="s">
        <v>3</v>
      </c>
      <c r="B7" s="6">
        <v>3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/>
      <c r="I7" s="6"/>
      <c r="J7" s="6">
        <v>3</v>
      </c>
      <c r="K7" s="6">
        <v>3</v>
      </c>
      <c r="L7" s="6">
        <v>3</v>
      </c>
      <c r="M7" s="6">
        <v>3</v>
      </c>
      <c r="N7" s="6">
        <v>3</v>
      </c>
      <c r="O7" s="6">
        <v>3</v>
      </c>
      <c r="P7" s="6">
        <v>3</v>
      </c>
      <c r="Q7" s="6">
        <v>3</v>
      </c>
      <c r="R7" s="6"/>
      <c r="S7" s="2">
        <f t="shared" si="0"/>
        <v>42</v>
      </c>
    </row>
    <row r="8" spans="1:19" ht="15">
      <c r="A8" s="3" t="s">
        <v>4</v>
      </c>
      <c r="B8" s="6">
        <v>3</v>
      </c>
      <c r="C8" s="6">
        <v>3</v>
      </c>
      <c r="D8" s="6" t="s">
        <v>25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6">
        <v>3</v>
      </c>
      <c r="K8" s="6">
        <v>3</v>
      </c>
      <c r="L8" s="6">
        <v>3</v>
      </c>
      <c r="M8" s="6">
        <v>3</v>
      </c>
      <c r="N8" s="6">
        <v>3</v>
      </c>
      <c r="O8" s="6">
        <v>3</v>
      </c>
      <c r="P8" s="6">
        <v>3</v>
      </c>
      <c r="Q8" s="6">
        <v>3</v>
      </c>
      <c r="R8" s="6"/>
      <c r="S8" s="2">
        <f t="shared" si="0"/>
        <v>45</v>
      </c>
    </row>
    <row r="9" spans="1:19" ht="15">
      <c r="A9" s="3" t="s">
        <v>5</v>
      </c>
      <c r="B9" s="6" t="s">
        <v>25</v>
      </c>
      <c r="C9" s="6">
        <v>3</v>
      </c>
      <c r="D9" s="6">
        <v>3</v>
      </c>
      <c r="E9" s="6"/>
      <c r="F9" s="6" t="s">
        <v>38</v>
      </c>
      <c r="G9" s="6"/>
      <c r="H9" s="6">
        <v>1</v>
      </c>
      <c r="I9" s="6" t="s">
        <v>38</v>
      </c>
      <c r="J9" s="6"/>
      <c r="K9" s="6"/>
      <c r="L9" s="6"/>
      <c r="M9" s="6"/>
      <c r="N9" s="6">
        <v>3</v>
      </c>
      <c r="O9" s="6">
        <v>3</v>
      </c>
      <c r="P9" s="6" t="s">
        <v>25</v>
      </c>
      <c r="Q9" s="6"/>
      <c r="R9" s="6"/>
      <c r="S9" s="2">
        <f t="shared" si="0"/>
        <v>13</v>
      </c>
    </row>
    <row r="10" spans="1:19" ht="15">
      <c r="A10" s="3" t="s">
        <v>6</v>
      </c>
      <c r="B10" s="6">
        <v>3</v>
      </c>
      <c r="C10" s="6"/>
      <c r="D10" s="6">
        <v>3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6">
        <v>3</v>
      </c>
      <c r="K10" s="6">
        <v>3</v>
      </c>
      <c r="L10" s="6">
        <v>3</v>
      </c>
      <c r="M10" s="6">
        <v>3</v>
      </c>
      <c r="N10" s="6">
        <v>3</v>
      </c>
      <c r="O10" s="6">
        <v>3</v>
      </c>
      <c r="P10" s="6">
        <v>3</v>
      </c>
      <c r="Q10" s="6">
        <v>3</v>
      </c>
      <c r="R10" s="6"/>
      <c r="S10" s="2">
        <f t="shared" si="0"/>
        <v>45</v>
      </c>
    </row>
    <row r="11" spans="1:19" ht="15">
      <c r="A11" s="3" t="s">
        <v>11</v>
      </c>
      <c r="B11" s="9">
        <v>37.5</v>
      </c>
      <c r="C11" s="9">
        <v>31.5</v>
      </c>
      <c r="D11" s="9">
        <v>51</v>
      </c>
      <c r="E11" s="9">
        <v>38.5</v>
      </c>
      <c r="F11" s="9">
        <v>28</v>
      </c>
      <c r="G11" s="9">
        <v>36.75</v>
      </c>
      <c r="H11" s="9">
        <v>32.25</v>
      </c>
      <c r="I11" s="9">
        <v>23.75</v>
      </c>
      <c r="J11" s="9">
        <v>48</v>
      </c>
      <c r="K11" s="9">
        <v>31.75</v>
      </c>
      <c r="L11" s="9">
        <v>41.75</v>
      </c>
      <c r="M11" s="9">
        <v>39</v>
      </c>
      <c r="N11" s="9">
        <v>49.5</v>
      </c>
      <c r="O11" s="10">
        <v>49</v>
      </c>
      <c r="P11" s="9">
        <v>40</v>
      </c>
      <c r="Q11" s="9">
        <v>46</v>
      </c>
      <c r="R11" s="9"/>
      <c r="S11" s="8">
        <f t="shared" si="0"/>
        <v>624.25</v>
      </c>
    </row>
    <row r="12" spans="18:20" ht="15">
      <c r="R12" s="3" t="s">
        <v>39</v>
      </c>
      <c r="T12" s="33" t="s">
        <v>20</v>
      </c>
    </row>
    <row r="13" spans="20:21" ht="15">
      <c r="T13" s="33" t="s">
        <v>9</v>
      </c>
      <c r="U13" s="33"/>
    </row>
    <row r="14" spans="2:21" ht="15">
      <c r="B14" s="51" t="s">
        <v>7</v>
      </c>
      <c r="C14" s="51"/>
      <c r="D14" s="51"/>
      <c r="E14" s="51"/>
      <c r="F14" s="51"/>
      <c r="O14" s="13"/>
      <c r="P14" s="13"/>
      <c r="Q14" s="13"/>
      <c r="R14" s="13" t="s">
        <v>19</v>
      </c>
      <c r="S14" s="33" t="s">
        <v>9</v>
      </c>
      <c r="T14" s="33" t="s">
        <v>10</v>
      </c>
      <c r="U14" s="33"/>
    </row>
    <row r="15" spans="1:21" ht="15">
      <c r="A15" s="4"/>
      <c r="B15" s="5">
        <v>41645</v>
      </c>
      <c r="C15" s="5">
        <f>B15+7</f>
        <v>41652</v>
      </c>
      <c r="D15" s="5">
        <f aca="true" t="shared" si="1" ref="D15:R15">C15+7</f>
        <v>41659</v>
      </c>
      <c r="E15" s="5">
        <f t="shared" si="1"/>
        <v>41666</v>
      </c>
      <c r="F15" s="5">
        <f t="shared" si="1"/>
        <v>41673</v>
      </c>
      <c r="G15" s="5">
        <f t="shared" si="1"/>
        <v>41680</v>
      </c>
      <c r="H15" s="5">
        <f t="shared" si="1"/>
        <v>41687</v>
      </c>
      <c r="I15" s="5">
        <f>H15+8</f>
        <v>41695</v>
      </c>
      <c r="J15" s="5">
        <f t="shared" si="1"/>
        <v>41702</v>
      </c>
      <c r="K15" s="5">
        <f t="shared" si="1"/>
        <v>41709</v>
      </c>
      <c r="L15" s="5">
        <f t="shared" si="1"/>
        <v>41716</v>
      </c>
      <c r="M15" s="5">
        <f t="shared" si="1"/>
        <v>41723</v>
      </c>
      <c r="N15" s="5">
        <f t="shared" si="1"/>
        <v>41730</v>
      </c>
      <c r="O15" s="5">
        <f t="shared" si="1"/>
        <v>41737</v>
      </c>
      <c r="P15" s="5">
        <f t="shared" si="1"/>
        <v>41744</v>
      </c>
      <c r="Q15" s="5">
        <f t="shared" si="1"/>
        <v>41751</v>
      </c>
      <c r="R15" s="5">
        <f t="shared" si="1"/>
        <v>41758</v>
      </c>
      <c r="S15" s="4" t="s">
        <v>10</v>
      </c>
      <c r="T15" s="33" t="s">
        <v>35</v>
      </c>
      <c r="U15" s="33"/>
    </row>
    <row r="16" spans="1:23" ht="15">
      <c r="A16" s="3" t="s">
        <v>0</v>
      </c>
      <c r="B16" s="6">
        <v>3</v>
      </c>
      <c r="C16" s="6">
        <v>3</v>
      </c>
      <c r="D16" s="6">
        <v>3</v>
      </c>
      <c r="E16" s="6">
        <v>3</v>
      </c>
      <c r="F16" s="6">
        <v>3</v>
      </c>
      <c r="G16" s="6" t="s">
        <v>25</v>
      </c>
      <c r="H16" s="6">
        <v>3</v>
      </c>
      <c r="I16" s="6">
        <v>3</v>
      </c>
      <c r="J16" s="6">
        <v>3</v>
      </c>
      <c r="K16" s="6"/>
      <c r="L16" s="6">
        <v>3</v>
      </c>
      <c r="M16" s="6" t="s">
        <v>38</v>
      </c>
      <c r="N16" s="32">
        <v>3</v>
      </c>
      <c r="O16" s="6">
        <v>3</v>
      </c>
      <c r="P16" s="6">
        <v>3</v>
      </c>
      <c r="Q16" s="6">
        <v>3</v>
      </c>
      <c r="R16" s="6"/>
      <c r="S16" s="2">
        <f aca="true" t="shared" si="2" ref="S16:S22">SUM(B16:R16)</f>
        <v>39</v>
      </c>
      <c r="T16" s="2">
        <f aca="true" t="shared" si="3" ref="T16:T21">S5+S16</f>
        <v>81</v>
      </c>
      <c r="U16" s="2"/>
      <c r="W16">
        <v>185</v>
      </c>
    </row>
    <row r="17" spans="1:23" ht="15">
      <c r="A17" s="3" t="s">
        <v>2</v>
      </c>
      <c r="B17" s="6">
        <v>3</v>
      </c>
      <c r="C17" s="6">
        <v>3</v>
      </c>
      <c r="D17" s="6">
        <v>3</v>
      </c>
      <c r="E17" s="6">
        <v>3</v>
      </c>
      <c r="F17" s="6">
        <v>3</v>
      </c>
      <c r="G17" s="6">
        <v>3</v>
      </c>
      <c r="H17" s="6">
        <v>3</v>
      </c>
      <c r="I17" s="6">
        <v>3</v>
      </c>
      <c r="J17" s="6"/>
      <c r="K17" s="6">
        <v>3</v>
      </c>
      <c r="L17" s="6">
        <v>3</v>
      </c>
      <c r="M17" s="6"/>
      <c r="N17" s="32">
        <v>3</v>
      </c>
      <c r="O17" s="6" t="s">
        <v>38</v>
      </c>
      <c r="P17" s="6"/>
      <c r="Q17" s="6">
        <v>3</v>
      </c>
      <c r="R17" s="6"/>
      <c r="S17" s="2">
        <f t="shared" si="2"/>
        <v>36</v>
      </c>
      <c r="T17" s="2">
        <f t="shared" si="3"/>
        <v>78</v>
      </c>
      <c r="U17" s="2"/>
      <c r="W17">
        <v>108</v>
      </c>
    </row>
    <row r="18" spans="1:23" ht="15">
      <c r="A18" s="3" t="s">
        <v>3</v>
      </c>
      <c r="B18" s="6"/>
      <c r="C18" s="6">
        <v>3</v>
      </c>
      <c r="D18" s="6"/>
      <c r="E18" s="6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6">
        <v>3</v>
      </c>
      <c r="L18" s="6">
        <v>3</v>
      </c>
      <c r="M18" s="6">
        <v>3</v>
      </c>
      <c r="N18" s="32">
        <v>3</v>
      </c>
      <c r="O18" s="6">
        <v>3</v>
      </c>
      <c r="P18" s="6">
        <v>3</v>
      </c>
      <c r="Q18" s="6">
        <v>3</v>
      </c>
      <c r="R18" s="6"/>
      <c r="S18" s="2">
        <f t="shared" si="2"/>
        <v>42</v>
      </c>
      <c r="T18" s="2">
        <f t="shared" si="3"/>
        <v>84</v>
      </c>
      <c r="U18" s="2"/>
      <c r="W18">
        <v>15</v>
      </c>
    </row>
    <row r="19" spans="1:23" ht="15">
      <c r="A19" s="3" t="s">
        <v>4</v>
      </c>
      <c r="B19" s="6">
        <v>3</v>
      </c>
      <c r="C19" s="6"/>
      <c r="D19" s="6">
        <v>3</v>
      </c>
      <c r="E19" s="6">
        <v>3</v>
      </c>
      <c r="F19" s="6">
        <v>3</v>
      </c>
      <c r="G19" s="6" t="s">
        <v>38</v>
      </c>
      <c r="H19" s="6">
        <v>3</v>
      </c>
      <c r="I19" s="6">
        <v>3</v>
      </c>
      <c r="J19" s="6">
        <v>3</v>
      </c>
      <c r="K19" s="6">
        <v>3</v>
      </c>
      <c r="L19" s="6">
        <v>3</v>
      </c>
      <c r="M19" s="6">
        <v>3</v>
      </c>
      <c r="N19" s="32"/>
      <c r="O19" s="6">
        <v>3</v>
      </c>
      <c r="P19" s="6">
        <v>3</v>
      </c>
      <c r="Q19" s="6">
        <v>3</v>
      </c>
      <c r="R19" s="6"/>
      <c r="S19" s="2">
        <f t="shared" si="2"/>
        <v>39</v>
      </c>
      <c r="T19" s="2">
        <f t="shared" si="3"/>
        <v>84</v>
      </c>
      <c r="U19" s="2"/>
      <c r="W19">
        <f>W17+W18-W16</f>
        <v>-62</v>
      </c>
    </row>
    <row r="20" spans="1:21" ht="15">
      <c r="A20" s="3" t="s">
        <v>5</v>
      </c>
      <c r="B20" s="6">
        <v>3</v>
      </c>
      <c r="C20" s="6">
        <v>3</v>
      </c>
      <c r="D20" s="6">
        <v>3</v>
      </c>
      <c r="E20" s="6"/>
      <c r="F20" s="6"/>
      <c r="G20" s="6">
        <v>3</v>
      </c>
      <c r="H20" s="6"/>
      <c r="I20" s="6"/>
      <c r="J20" s="6">
        <v>3</v>
      </c>
      <c r="K20" s="6">
        <v>3</v>
      </c>
      <c r="L20" s="6"/>
      <c r="M20" s="6">
        <v>3</v>
      </c>
      <c r="N20" s="32">
        <v>3</v>
      </c>
      <c r="O20" s="6"/>
      <c r="P20" s="6">
        <v>3</v>
      </c>
      <c r="Q20" s="6">
        <v>3</v>
      </c>
      <c r="R20" s="6"/>
      <c r="S20" s="2">
        <f t="shared" si="2"/>
        <v>30</v>
      </c>
      <c r="T20" s="2">
        <f t="shared" si="3"/>
        <v>43</v>
      </c>
      <c r="U20" s="2"/>
    </row>
    <row r="21" spans="1:21" ht="15">
      <c r="A21" s="3" t="s">
        <v>6</v>
      </c>
      <c r="B21" s="6">
        <v>3</v>
      </c>
      <c r="C21" s="6">
        <v>3</v>
      </c>
      <c r="D21" s="6">
        <v>3</v>
      </c>
      <c r="E21" s="6">
        <v>3</v>
      </c>
      <c r="F21" s="6">
        <v>3</v>
      </c>
      <c r="G21" s="6">
        <v>3</v>
      </c>
      <c r="H21" s="6">
        <v>3</v>
      </c>
      <c r="I21" s="6">
        <v>3</v>
      </c>
      <c r="J21" s="6">
        <v>3</v>
      </c>
      <c r="K21" s="6">
        <v>3</v>
      </c>
      <c r="L21" s="6">
        <v>3</v>
      </c>
      <c r="M21" s="6">
        <v>3</v>
      </c>
      <c r="N21" s="32">
        <v>3</v>
      </c>
      <c r="O21" s="6">
        <v>3</v>
      </c>
      <c r="P21" s="6">
        <v>3</v>
      </c>
      <c r="Q21" s="6"/>
      <c r="R21" s="6"/>
      <c r="S21" s="2">
        <f t="shared" si="2"/>
        <v>45</v>
      </c>
      <c r="T21" s="2">
        <f t="shared" si="3"/>
        <v>90</v>
      </c>
      <c r="U21" s="2"/>
    </row>
    <row r="22" spans="2:21" ht="15">
      <c r="B22" s="9">
        <v>48.75</v>
      </c>
      <c r="C22" s="9">
        <v>44</v>
      </c>
      <c r="D22" s="9">
        <v>43</v>
      </c>
      <c r="E22" s="9">
        <v>48</v>
      </c>
      <c r="F22" s="9">
        <v>46.75</v>
      </c>
      <c r="G22" s="9">
        <v>25.75</v>
      </c>
      <c r="H22" s="9">
        <v>41.75</v>
      </c>
      <c r="I22" s="9">
        <v>57.75</v>
      </c>
      <c r="J22" s="9">
        <v>38.25</v>
      </c>
      <c r="K22" s="9">
        <v>59.5</v>
      </c>
      <c r="L22" s="9">
        <v>30</v>
      </c>
      <c r="M22" s="9">
        <v>24.75</v>
      </c>
      <c r="N22" s="9">
        <v>48.5</v>
      </c>
      <c r="O22" s="9">
        <v>22</v>
      </c>
      <c r="P22" s="9">
        <v>54</v>
      </c>
      <c r="Q22" s="9">
        <v>39.25</v>
      </c>
      <c r="R22" s="9"/>
      <c r="S22" s="8">
        <f t="shared" si="2"/>
        <v>672</v>
      </c>
      <c r="T22" s="14">
        <f>SUM(T16:T21)</f>
        <v>460</v>
      </c>
      <c r="U22" s="14"/>
    </row>
    <row r="23" spans="1:20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2"/>
    </row>
    <row r="24" spans="1:20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16"/>
      <c r="S24" s="17"/>
      <c r="T24" s="30"/>
    </row>
    <row r="25" spans="2:20" ht="15">
      <c r="B25" s="52" t="s">
        <v>13</v>
      </c>
      <c r="C25" s="52"/>
      <c r="D25" s="52"/>
      <c r="E25" s="52"/>
      <c r="F25" s="52"/>
      <c r="G25" s="52"/>
      <c r="L25" s="51" t="s">
        <v>15</v>
      </c>
      <c r="M25" s="51"/>
      <c r="N25" s="53"/>
      <c r="R25" s="17"/>
      <c r="S25" s="19" t="s">
        <v>36</v>
      </c>
      <c r="T25" s="18"/>
    </row>
    <row r="26" spans="1:20" ht="15">
      <c r="A26" s="3" t="s">
        <v>0</v>
      </c>
      <c r="C26" s="54">
        <f>T16*$S$26</f>
        <v>228.25271739130437</v>
      </c>
      <c r="D26" s="54"/>
      <c r="E26" s="54"/>
      <c r="S26" s="37">
        <f>(S11+S22)/T22</f>
        <v>2.817934782608696</v>
      </c>
      <c r="T26" s="2"/>
    </row>
    <row r="27" spans="1:20" ht="15">
      <c r="A27" s="3" t="s">
        <v>2</v>
      </c>
      <c r="C27" s="54">
        <f>T17*$S$26</f>
        <v>219.79891304347828</v>
      </c>
      <c r="D27" s="54"/>
      <c r="E27" s="54"/>
      <c r="G27" s="51" t="s">
        <v>14</v>
      </c>
      <c r="H27" s="51"/>
      <c r="I27" s="51"/>
      <c r="J27" s="51"/>
      <c r="K27" s="51"/>
      <c r="L27" s="51" t="s">
        <v>18</v>
      </c>
      <c r="M27" s="51"/>
      <c r="N27" s="55">
        <v>100</v>
      </c>
      <c r="O27" s="56"/>
      <c r="T27" s="2"/>
    </row>
    <row r="28" spans="1:15" ht="15">
      <c r="A28" s="3" t="s">
        <v>3</v>
      </c>
      <c r="C28" s="54">
        <f>T18*$S$26</f>
        <v>236.70652173913044</v>
      </c>
      <c r="D28" s="54"/>
      <c r="E28" s="54"/>
      <c r="L28" s="51"/>
      <c r="M28" s="51"/>
      <c r="N28" s="55"/>
      <c r="O28" s="55"/>
    </row>
    <row r="29" spans="1:19" ht="15">
      <c r="A29" s="3" t="s">
        <v>4</v>
      </c>
      <c r="C29" s="54">
        <f>T19*$S$26</f>
        <v>236.70652173913044</v>
      </c>
      <c r="D29" s="54"/>
      <c r="E29" s="54"/>
      <c r="F29" s="52"/>
      <c r="G29" s="52"/>
      <c r="H29" s="57">
        <f>S11+S22+H31-N32</f>
        <v>1200</v>
      </c>
      <c r="I29" s="58"/>
      <c r="L29" s="51"/>
      <c r="M29" s="51"/>
      <c r="N29" s="55"/>
      <c r="O29" s="55"/>
      <c r="S29" s="8"/>
    </row>
    <row r="30" spans="1:15" ht="15">
      <c r="A30" s="3" t="s">
        <v>5</v>
      </c>
      <c r="C30" s="54">
        <f>(T20*$S$26)-190+90</f>
        <v>21.17119565217392</v>
      </c>
      <c r="D30" s="54"/>
      <c r="E30" s="54"/>
      <c r="F30" s="33"/>
      <c r="G30" s="33"/>
      <c r="H30" s="33"/>
      <c r="I30" s="33"/>
      <c r="L30" s="51"/>
      <c r="M30" s="51"/>
      <c r="N30" s="55"/>
      <c r="O30" s="55"/>
    </row>
    <row r="31" spans="1:18" ht="15">
      <c r="A31" s="3" t="s">
        <v>6</v>
      </c>
      <c r="C31" s="54">
        <f>T21*$S$26</f>
        <v>253.61413043478262</v>
      </c>
      <c r="D31" s="54"/>
      <c r="E31" s="54"/>
      <c r="F31" s="52" t="s">
        <v>37</v>
      </c>
      <c r="G31" s="52"/>
      <c r="H31" s="61">
        <v>3.75</v>
      </c>
      <c r="I31" s="61"/>
      <c r="L31" s="51"/>
      <c r="M31" s="51"/>
      <c r="N31" s="55"/>
      <c r="O31" s="55"/>
      <c r="R31" s="7"/>
    </row>
    <row r="32" spans="3:15" ht="15">
      <c r="C32" s="55"/>
      <c r="D32" s="53"/>
      <c r="E32" s="53"/>
      <c r="H32" s="52"/>
      <c r="I32" s="52"/>
      <c r="L32" s="51" t="s">
        <v>16</v>
      </c>
      <c r="M32" s="51"/>
      <c r="N32" s="55">
        <f>SUM(N27:N31)</f>
        <v>100</v>
      </c>
      <c r="O32" s="55"/>
    </row>
    <row r="33" spans="3:5" ht="15">
      <c r="C33" s="55">
        <f>SUM(C26:E32)+H31</f>
        <v>1200</v>
      </c>
      <c r="D33" s="53"/>
      <c r="E33" s="53"/>
    </row>
    <row r="34" ht="15">
      <c r="D34" s="7"/>
    </row>
  </sheetData>
  <sheetProtection/>
  <mergeCells count="31">
    <mergeCell ref="D1:N1"/>
    <mergeCell ref="B3:F3"/>
    <mergeCell ref="B14:F14"/>
    <mergeCell ref="B25:G25"/>
    <mergeCell ref="L25:N25"/>
    <mergeCell ref="C26:E26"/>
    <mergeCell ref="C27:E27"/>
    <mergeCell ref="G27:K27"/>
    <mergeCell ref="L27:M27"/>
    <mergeCell ref="N27:O27"/>
    <mergeCell ref="C28:E28"/>
    <mergeCell ref="L28:M28"/>
    <mergeCell ref="N28:O28"/>
    <mergeCell ref="C29:E29"/>
    <mergeCell ref="F29:G29"/>
    <mergeCell ref="H29:I29"/>
    <mergeCell ref="L29:M29"/>
    <mergeCell ref="N29:O29"/>
    <mergeCell ref="C30:E30"/>
    <mergeCell ref="L30:M30"/>
    <mergeCell ref="N30:O30"/>
    <mergeCell ref="C33:E33"/>
    <mergeCell ref="C31:E31"/>
    <mergeCell ref="F31:G31"/>
    <mergeCell ref="H31:I31"/>
    <mergeCell ref="L31:M31"/>
    <mergeCell ref="N31:O31"/>
    <mergeCell ref="C32:E32"/>
    <mergeCell ref="H32:I32"/>
    <mergeCell ref="L32:M32"/>
    <mergeCell ref="N32:O3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3">
      <selection activeCell="U24" sqref="U24"/>
    </sheetView>
  </sheetViews>
  <sheetFormatPr defaultColWidth="9.140625" defaultRowHeight="15"/>
  <cols>
    <col min="1" max="1" width="7.140625" style="3" customWidth="1"/>
    <col min="2" max="18" width="5.7109375" style="3" customWidth="1"/>
    <col min="19" max="19" width="8.57421875" style="2" customWidth="1"/>
  </cols>
  <sheetData>
    <row r="1" spans="4:14" ht="21.75" customHeight="1">
      <c r="D1" s="50" t="s">
        <v>8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2:19" ht="15">
      <c r="B3" s="51" t="s">
        <v>7</v>
      </c>
      <c r="C3" s="51"/>
      <c r="D3" s="51"/>
      <c r="E3" s="51"/>
      <c r="F3" s="51"/>
      <c r="S3" s="2" t="s">
        <v>9</v>
      </c>
    </row>
    <row r="4" spans="1:19" s="1" customFormat="1" ht="15">
      <c r="A4" s="4"/>
      <c r="B4" s="5">
        <v>41519</v>
      </c>
      <c r="C4" s="5">
        <f>B4+7</f>
        <v>41526</v>
      </c>
      <c r="D4" s="5">
        <f aca="true" t="shared" si="0" ref="D4:R4">C4+7</f>
        <v>41533</v>
      </c>
      <c r="E4" s="5">
        <f t="shared" si="0"/>
        <v>41540</v>
      </c>
      <c r="F4" s="5">
        <f t="shared" si="0"/>
        <v>41547</v>
      </c>
      <c r="G4" s="5">
        <f t="shared" si="0"/>
        <v>41554</v>
      </c>
      <c r="H4" s="5">
        <f t="shared" si="0"/>
        <v>41561</v>
      </c>
      <c r="I4" s="5">
        <f t="shared" si="0"/>
        <v>41568</v>
      </c>
      <c r="J4" s="5">
        <f t="shared" si="0"/>
        <v>41575</v>
      </c>
      <c r="K4" s="5">
        <f t="shared" si="0"/>
        <v>41582</v>
      </c>
      <c r="L4" s="5">
        <f t="shared" si="0"/>
        <v>41589</v>
      </c>
      <c r="M4" s="5">
        <f t="shared" si="0"/>
        <v>41596</v>
      </c>
      <c r="N4" s="5">
        <f t="shared" si="0"/>
        <v>41603</v>
      </c>
      <c r="O4" s="5">
        <f t="shared" si="0"/>
        <v>41610</v>
      </c>
      <c r="P4" s="5">
        <f t="shared" si="0"/>
        <v>41617</v>
      </c>
      <c r="Q4" s="5">
        <f t="shared" si="0"/>
        <v>41624</v>
      </c>
      <c r="R4" s="5">
        <f t="shared" si="0"/>
        <v>41631</v>
      </c>
      <c r="S4" s="1" t="s">
        <v>10</v>
      </c>
    </row>
    <row r="5" spans="1:19" ht="15">
      <c r="A5" s="3" t="s">
        <v>0</v>
      </c>
      <c r="B5" s="34">
        <v>3</v>
      </c>
      <c r="C5" s="34">
        <v>3</v>
      </c>
      <c r="D5" s="34">
        <v>3</v>
      </c>
      <c r="E5" s="34">
        <v>3</v>
      </c>
      <c r="F5" s="34">
        <v>3</v>
      </c>
      <c r="G5" s="34">
        <v>3</v>
      </c>
      <c r="H5" s="35">
        <v>3</v>
      </c>
      <c r="I5" s="35">
        <v>3</v>
      </c>
      <c r="J5" s="35">
        <v>3</v>
      </c>
      <c r="K5" s="35">
        <v>3</v>
      </c>
      <c r="L5" s="35">
        <v>3</v>
      </c>
      <c r="M5" s="35">
        <v>3</v>
      </c>
      <c r="N5" s="35">
        <v>3</v>
      </c>
      <c r="O5" s="35">
        <v>3</v>
      </c>
      <c r="P5" s="35">
        <v>3</v>
      </c>
      <c r="Q5" s="35">
        <v>3</v>
      </c>
      <c r="R5" s="35">
        <v>3</v>
      </c>
      <c r="S5" s="2">
        <f aca="true" t="shared" si="1" ref="S5:S12">SUM(B5:R5)</f>
        <v>51</v>
      </c>
    </row>
    <row r="6" spans="1:19" ht="15">
      <c r="A6" s="3" t="s">
        <v>2</v>
      </c>
      <c r="B6" s="34">
        <v>3</v>
      </c>
      <c r="C6" s="34">
        <v>3</v>
      </c>
      <c r="D6" s="34">
        <v>3</v>
      </c>
      <c r="E6" s="34">
        <v>3</v>
      </c>
      <c r="F6" s="34"/>
      <c r="G6" s="34">
        <v>3</v>
      </c>
      <c r="H6" s="35">
        <v>3</v>
      </c>
      <c r="I6" s="35">
        <v>3</v>
      </c>
      <c r="J6" s="35">
        <v>3</v>
      </c>
      <c r="K6" s="35">
        <v>3</v>
      </c>
      <c r="L6" s="35">
        <v>3</v>
      </c>
      <c r="M6" s="35">
        <v>3</v>
      </c>
      <c r="N6" s="35">
        <v>3</v>
      </c>
      <c r="O6" s="35">
        <v>3</v>
      </c>
      <c r="P6" s="35">
        <v>3</v>
      </c>
      <c r="Q6" s="35">
        <v>3</v>
      </c>
      <c r="R6" s="35">
        <v>3</v>
      </c>
      <c r="S6" s="2">
        <f t="shared" si="1"/>
        <v>48</v>
      </c>
    </row>
    <row r="7" spans="1:19" ht="15">
      <c r="A7" s="3" t="s">
        <v>3</v>
      </c>
      <c r="B7" s="34">
        <v>3</v>
      </c>
      <c r="C7" s="34">
        <v>3</v>
      </c>
      <c r="D7" s="34">
        <v>3</v>
      </c>
      <c r="E7" s="34">
        <v>3</v>
      </c>
      <c r="F7" s="34">
        <v>3</v>
      </c>
      <c r="G7" s="34">
        <v>3</v>
      </c>
      <c r="H7" s="35">
        <v>3</v>
      </c>
      <c r="I7" s="35">
        <v>3</v>
      </c>
      <c r="J7" s="35">
        <v>3</v>
      </c>
      <c r="K7" s="35">
        <v>3</v>
      </c>
      <c r="L7" s="35">
        <v>3</v>
      </c>
      <c r="M7" s="35">
        <v>3</v>
      </c>
      <c r="N7" s="35">
        <v>3</v>
      </c>
      <c r="O7" s="35">
        <v>3</v>
      </c>
      <c r="P7" s="35">
        <v>3</v>
      </c>
      <c r="Q7" s="35">
        <v>3</v>
      </c>
      <c r="R7" s="35">
        <v>3</v>
      </c>
      <c r="S7" s="2">
        <f t="shared" si="1"/>
        <v>51</v>
      </c>
    </row>
    <row r="8" spans="1:19" ht="15">
      <c r="A8" s="3" t="s">
        <v>4</v>
      </c>
      <c r="B8" s="34">
        <v>3</v>
      </c>
      <c r="C8" s="34">
        <v>3</v>
      </c>
      <c r="D8" s="34"/>
      <c r="E8" s="34">
        <v>3</v>
      </c>
      <c r="F8" s="34">
        <v>3</v>
      </c>
      <c r="G8" s="34">
        <v>3</v>
      </c>
      <c r="H8" s="35">
        <v>3</v>
      </c>
      <c r="I8" s="35">
        <v>3</v>
      </c>
      <c r="J8" s="35">
        <v>3</v>
      </c>
      <c r="K8" s="35">
        <v>3</v>
      </c>
      <c r="L8" s="35">
        <v>3</v>
      </c>
      <c r="M8" s="35">
        <v>3</v>
      </c>
      <c r="N8" s="35">
        <v>3</v>
      </c>
      <c r="O8" s="35">
        <v>3</v>
      </c>
      <c r="P8" s="35">
        <v>3</v>
      </c>
      <c r="Q8" s="35">
        <v>3</v>
      </c>
      <c r="R8" s="35">
        <v>3</v>
      </c>
      <c r="S8" s="2">
        <f t="shared" si="1"/>
        <v>48</v>
      </c>
    </row>
    <row r="9" spans="1:19" ht="15">
      <c r="A9" s="3" t="s">
        <v>5</v>
      </c>
      <c r="B9" s="34" t="s">
        <v>25</v>
      </c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2">
        <f t="shared" si="1"/>
        <v>0</v>
      </c>
    </row>
    <row r="10" spans="1:19" ht="15">
      <c r="A10" s="3" t="s">
        <v>6</v>
      </c>
      <c r="B10" s="34">
        <v>3</v>
      </c>
      <c r="C10" s="34">
        <v>3</v>
      </c>
      <c r="D10" s="34">
        <v>3</v>
      </c>
      <c r="E10" s="34">
        <v>3</v>
      </c>
      <c r="F10" s="34">
        <v>3</v>
      </c>
      <c r="G10" s="34">
        <v>3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2">
        <f t="shared" si="1"/>
        <v>18</v>
      </c>
    </row>
    <row r="11" spans="1:19" ht="15">
      <c r="A11" s="3" t="s">
        <v>1</v>
      </c>
      <c r="B11" s="34"/>
      <c r="C11" s="34"/>
      <c r="D11" s="34">
        <v>3</v>
      </c>
      <c r="E11" s="34"/>
      <c r="F11" s="34">
        <v>3</v>
      </c>
      <c r="G11" s="34"/>
      <c r="H11" s="35">
        <v>3</v>
      </c>
      <c r="I11" s="35">
        <v>3</v>
      </c>
      <c r="J11" s="35">
        <v>3</v>
      </c>
      <c r="K11" s="35">
        <v>3</v>
      </c>
      <c r="L11" s="35">
        <v>3</v>
      </c>
      <c r="M11" s="35">
        <v>3</v>
      </c>
      <c r="N11" s="35">
        <v>3</v>
      </c>
      <c r="O11" s="35">
        <v>3</v>
      </c>
      <c r="P11" s="35">
        <v>3</v>
      </c>
      <c r="Q11" s="35">
        <v>3</v>
      </c>
      <c r="R11" s="35">
        <v>3</v>
      </c>
      <c r="S11" s="2">
        <f t="shared" si="1"/>
        <v>39</v>
      </c>
    </row>
    <row r="12" spans="1:19" ht="15">
      <c r="A12" s="3" t="s">
        <v>11</v>
      </c>
      <c r="B12" s="36">
        <v>53.75</v>
      </c>
      <c r="C12" s="36">
        <v>31</v>
      </c>
      <c r="D12" s="36">
        <v>27</v>
      </c>
      <c r="E12" s="36">
        <v>47.25</v>
      </c>
      <c r="F12" s="36">
        <v>26.25</v>
      </c>
      <c r="G12" s="36">
        <v>56</v>
      </c>
      <c r="H12" s="36">
        <v>25</v>
      </c>
      <c r="I12" s="36">
        <v>0</v>
      </c>
      <c r="J12" s="36">
        <v>23.25</v>
      </c>
      <c r="K12" s="36">
        <v>30.75</v>
      </c>
      <c r="L12" s="36">
        <v>0</v>
      </c>
      <c r="M12" s="36">
        <v>40</v>
      </c>
      <c r="N12" s="36">
        <v>0</v>
      </c>
      <c r="O12" s="36">
        <v>0</v>
      </c>
      <c r="P12" s="36">
        <v>37.5</v>
      </c>
      <c r="Q12" s="36">
        <v>34</v>
      </c>
      <c r="R12" s="36">
        <v>0</v>
      </c>
      <c r="S12" s="8">
        <f t="shared" si="1"/>
        <v>431.75</v>
      </c>
    </row>
    <row r="13" spans="18:20" ht="15">
      <c r="R13" s="3" t="s">
        <v>39</v>
      </c>
      <c r="T13" s="40" t="s">
        <v>20</v>
      </c>
    </row>
    <row r="14" spans="20:21" ht="15">
      <c r="T14" s="40" t="s">
        <v>9</v>
      </c>
      <c r="U14" s="40"/>
    </row>
    <row r="15" spans="2:21" ht="15">
      <c r="B15" s="51" t="s">
        <v>7</v>
      </c>
      <c r="C15" s="51"/>
      <c r="D15" s="51"/>
      <c r="E15" s="51"/>
      <c r="F15" s="51"/>
      <c r="O15" s="13"/>
      <c r="P15" s="13"/>
      <c r="Q15" s="13"/>
      <c r="R15" s="13" t="s">
        <v>19</v>
      </c>
      <c r="S15" s="40" t="s">
        <v>9</v>
      </c>
      <c r="T15" s="40" t="s">
        <v>10</v>
      </c>
      <c r="U15" s="40"/>
    </row>
    <row r="16" spans="1:21" ht="15">
      <c r="A16" s="4"/>
      <c r="B16" s="5">
        <f>R4+7</f>
        <v>41638</v>
      </c>
      <c r="C16" s="5">
        <f>B16+7</f>
        <v>41645</v>
      </c>
      <c r="D16" s="5">
        <f aca="true" t="shared" si="2" ref="D16:R16">C16+7</f>
        <v>41652</v>
      </c>
      <c r="E16" s="5">
        <f t="shared" si="2"/>
        <v>41659</v>
      </c>
      <c r="F16" s="5">
        <f t="shared" si="2"/>
        <v>41666</v>
      </c>
      <c r="G16" s="5">
        <f t="shared" si="2"/>
        <v>41673</v>
      </c>
      <c r="H16" s="5">
        <f t="shared" si="2"/>
        <v>41680</v>
      </c>
      <c r="I16" s="5">
        <f>H16+8</f>
        <v>41688</v>
      </c>
      <c r="J16" s="5">
        <f t="shared" si="2"/>
        <v>41695</v>
      </c>
      <c r="K16" s="5">
        <f t="shared" si="2"/>
        <v>41702</v>
      </c>
      <c r="L16" s="5">
        <f t="shared" si="2"/>
        <v>41709</v>
      </c>
      <c r="M16" s="5">
        <f t="shared" si="2"/>
        <v>41716</v>
      </c>
      <c r="N16" s="5">
        <f t="shared" si="2"/>
        <v>41723</v>
      </c>
      <c r="O16" s="5">
        <f t="shared" si="2"/>
        <v>41730</v>
      </c>
      <c r="P16" s="5">
        <f t="shared" si="2"/>
        <v>41737</v>
      </c>
      <c r="Q16" s="5">
        <f t="shared" si="2"/>
        <v>41744</v>
      </c>
      <c r="R16" s="5">
        <f t="shared" si="2"/>
        <v>41751</v>
      </c>
      <c r="S16" s="4" t="s">
        <v>10</v>
      </c>
      <c r="T16" s="40" t="s">
        <v>35</v>
      </c>
      <c r="U16" s="40"/>
    </row>
    <row r="17" spans="1:21" ht="15">
      <c r="A17" s="3" t="s">
        <v>0</v>
      </c>
      <c r="B17" s="35">
        <v>3</v>
      </c>
      <c r="C17" s="35">
        <v>3</v>
      </c>
      <c r="D17" s="35">
        <v>3</v>
      </c>
      <c r="E17" s="35">
        <v>3</v>
      </c>
      <c r="F17" s="35">
        <v>3</v>
      </c>
      <c r="G17" s="35">
        <v>3</v>
      </c>
      <c r="H17" s="35"/>
      <c r="I17" s="35">
        <v>3</v>
      </c>
      <c r="J17" s="35">
        <v>3</v>
      </c>
      <c r="K17" s="35">
        <v>3</v>
      </c>
      <c r="L17" s="35">
        <v>3</v>
      </c>
      <c r="M17" s="35">
        <v>3</v>
      </c>
      <c r="N17" s="35">
        <v>3</v>
      </c>
      <c r="O17" s="35">
        <v>3</v>
      </c>
      <c r="P17" s="35"/>
      <c r="Q17" s="35"/>
      <c r="R17" s="35"/>
      <c r="S17" s="2">
        <f aca="true" t="shared" si="3" ref="S17:S24">SUM(B17:R17)</f>
        <v>39</v>
      </c>
      <c r="T17" s="2">
        <f aca="true" t="shared" si="4" ref="T17:T22">S5+S17</f>
        <v>90</v>
      </c>
      <c r="U17" s="2"/>
    </row>
    <row r="18" spans="1:21" ht="15">
      <c r="A18" s="3" t="s">
        <v>2</v>
      </c>
      <c r="B18" s="35">
        <v>3</v>
      </c>
      <c r="C18" s="35">
        <v>3</v>
      </c>
      <c r="D18" s="35">
        <v>3</v>
      </c>
      <c r="E18" s="35">
        <v>3</v>
      </c>
      <c r="F18" s="35">
        <v>3</v>
      </c>
      <c r="G18" s="35"/>
      <c r="H18" s="35">
        <v>3</v>
      </c>
      <c r="I18" s="35">
        <v>3</v>
      </c>
      <c r="J18" s="35"/>
      <c r="K18" s="35">
        <v>3</v>
      </c>
      <c r="L18" s="35">
        <v>3</v>
      </c>
      <c r="M18" s="35"/>
      <c r="N18" s="35">
        <v>3</v>
      </c>
      <c r="O18" s="35">
        <v>3</v>
      </c>
      <c r="P18" s="35"/>
      <c r="Q18" s="35"/>
      <c r="R18" s="35"/>
      <c r="S18" s="2">
        <f t="shared" si="3"/>
        <v>33</v>
      </c>
      <c r="T18" s="2">
        <f t="shared" si="4"/>
        <v>81</v>
      </c>
      <c r="U18" s="2"/>
    </row>
    <row r="19" spans="1:21" ht="15">
      <c r="A19" s="3" t="s">
        <v>3</v>
      </c>
      <c r="B19" s="35">
        <v>3</v>
      </c>
      <c r="C19" s="35">
        <v>3</v>
      </c>
      <c r="D19" s="35">
        <v>3</v>
      </c>
      <c r="E19" s="35">
        <v>3</v>
      </c>
      <c r="F19" s="35">
        <v>3</v>
      </c>
      <c r="G19" s="35">
        <v>3</v>
      </c>
      <c r="H19" s="35">
        <v>3</v>
      </c>
      <c r="I19" s="35">
        <v>3</v>
      </c>
      <c r="J19" s="35">
        <v>3</v>
      </c>
      <c r="K19" s="35">
        <v>3</v>
      </c>
      <c r="L19" s="35">
        <v>3</v>
      </c>
      <c r="M19" s="35">
        <v>3</v>
      </c>
      <c r="N19" s="35">
        <v>3</v>
      </c>
      <c r="O19" s="35">
        <v>3</v>
      </c>
      <c r="P19" s="35"/>
      <c r="Q19" s="35"/>
      <c r="R19" s="35"/>
      <c r="S19" s="2">
        <f t="shared" si="3"/>
        <v>42</v>
      </c>
      <c r="T19" s="2">
        <f t="shared" si="4"/>
        <v>93</v>
      </c>
      <c r="U19" s="2"/>
    </row>
    <row r="20" spans="1:21" ht="15">
      <c r="A20" s="3" t="s">
        <v>4</v>
      </c>
      <c r="B20" s="35">
        <v>3</v>
      </c>
      <c r="C20" s="35">
        <v>3</v>
      </c>
      <c r="D20" s="35">
        <v>3</v>
      </c>
      <c r="E20" s="35">
        <v>3</v>
      </c>
      <c r="F20" s="35">
        <v>3</v>
      </c>
      <c r="G20" s="35">
        <v>3</v>
      </c>
      <c r="H20" s="35">
        <v>3</v>
      </c>
      <c r="I20" s="35">
        <v>3</v>
      </c>
      <c r="J20" s="35">
        <v>3</v>
      </c>
      <c r="K20" s="35">
        <v>3</v>
      </c>
      <c r="L20" s="35"/>
      <c r="M20" s="35">
        <v>3</v>
      </c>
      <c r="N20" s="35">
        <v>3</v>
      </c>
      <c r="O20" s="35">
        <v>3</v>
      </c>
      <c r="P20" s="35"/>
      <c r="Q20" s="35"/>
      <c r="R20" s="35"/>
      <c r="S20" s="2">
        <f t="shared" si="3"/>
        <v>39</v>
      </c>
      <c r="T20" s="2">
        <f t="shared" si="4"/>
        <v>87</v>
      </c>
      <c r="U20" s="2"/>
    </row>
    <row r="21" spans="1:21" ht="15">
      <c r="A21" s="3" t="s">
        <v>5</v>
      </c>
      <c r="B21" s="35"/>
      <c r="C21" s="35"/>
      <c r="D21" s="35"/>
      <c r="E21" s="35"/>
      <c r="F21" s="35"/>
      <c r="G21" s="35">
        <v>3</v>
      </c>
      <c r="H21" s="35">
        <v>3</v>
      </c>
      <c r="I21" s="35">
        <v>3</v>
      </c>
      <c r="J21" s="35">
        <v>3</v>
      </c>
      <c r="K21" s="35">
        <v>3</v>
      </c>
      <c r="L21" s="35">
        <v>3</v>
      </c>
      <c r="M21" s="35">
        <v>3</v>
      </c>
      <c r="N21" s="35">
        <v>3</v>
      </c>
      <c r="O21" s="35">
        <v>3</v>
      </c>
      <c r="P21" s="35"/>
      <c r="Q21" s="35"/>
      <c r="R21" s="35"/>
      <c r="S21" s="2">
        <f t="shared" si="3"/>
        <v>27</v>
      </c>
      <c r="T21" s="2">
        <f t="shared" si="4"/>
        <v>27</v>
      </c>
      <c r="U21" s="2"/>
    </row>
    <row r="22" spans="1:21" ht="15">
      <c r="A22" s="3" t="s">
        <v>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2">
        <f t="shared" si="3"/>
        <v>0</v>
      </c>
      <c r="T22" s="2">
        <f t="shared" si="4"/>
        <v>18</v>
      </c>
      <c r="U22" s="2"/>
    </row>
    <row r="23" spans="1:21" ht="15">
      <c r="A23" s="3" t="s">
        <v>1</v>
      </c>
      <c r="B23" s="35">
        <v>3</v>
      </c>
      <c r="C23" s="35">
        <v>3</v>
      </c>
      <c r="D23" s="35">
        <v>3</v>
      </c>
      <c r="E23" s="35">
        <v>3</v>
      </c>
      <c r="F23" s="35">
        <v>3</v>
      </c>
      <c r="G23" s="35">
        <v>3</v>
      </c>
      <c r="H23" s="35">
        <v>3</v>
      </c>
      <c r="I23" s="35"/>
      <c r="J23" s="35">
        <v>3</v>
      </c>
      <c r="K23" s="35"/>
      <c r="L23" s="35">
        <v>3</v>
      </c>
      <c r="M23" s="35">
        <v>3</v>
      </c>
      <c r="N23" s="35"/>
      <c r="O23" s="35"/>
      <c r="P23" s="35"/>
      <c r="Q23" s="35"/>
      <c r="R23" s="35"/>
      <c r="S23" s="2">
        <f t="shared" si="3"/>
        <v>30</v>
      </c>
      <c r="T23" s="2"/>
      <c r="U23" s="14"/>
    </row>
    <row r="24" spans="2:21" ht="15">
      <c r="B24" s="36">
        <v>39</v>
      </c>
      <c r="C24" s="36">
        <v>32</v>
      </c>
      <c r="D24" s="36">
        <v>24</v>
      </c>
      <c r="E24" s="36">
        <v>28.75</v>
      </c>
      <c r="F24" s="36">
        <v>0</v>
      </c>
      <c r="G24" s="36">
        <v>28.75</v>
      </c>
      <c r="H24" s="36">
        <v>31</v>
      </c>
      <c r="I24" s="36">
        <v>51</v>
      </c>
      <c r="J24" s="36">
        <v>42.5</v>
      </c>
      <c r="K24" s="36">
        <v>40</v>
      </c>
      <c r="L24" s="36">
        <v>37</v>
      </c>
      <c r="M24" s="36">
        <v>39.25</v>
      </c>
      <c r="N24" s="36">
        <v>28</v>
      </c>
      <c r="O24" s="36">
        <v>37.75</v>
      </c>
      <c r="P24" s="36"/>
      <c r="Q24" s="36"/>
      <c r="R24" s="36"/>
      <c r="S24" s="8">
        <f t="shared" si="3"/>
        <v>459</v>
      </c>
      <c r="T24" s="14">
        <f>SUM(T17:T23)</f>
        <v>396</v>
      </c>
      <c r="U24" s="14"/>
    </row>
    <row r="25" spans="1:20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2"/>
    </row>
    <row r="26" spans="1:20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16"/>
      <c r="S26" s="17"/>
      <c r="T26" s="30"/>
    </row>
    <row r="27" spans="2:20" ht="15">
      <c r="B27" s="52" t="s">
        <v>13</v>
      </c>
      <c r="C27" s="52"/>
      <c r="D27" s="52"/>
      <c r="E27" s="52"/>
      <c r="F27" s="52"/>
      <c r="G27" s="52"/>
      <c r="L27" s="51" t="s">
        <v>15</v>
      </c>
      <c r="M27" s="51"/>
      <c r="N27" s="53"/>
      <c r="R27" s="17"/>
      <c r="S27" s="19" t="s">
        <v>36</v>
      </c>
      <c r="T27" s="18"/>
    </row>
    <row r="28" spans="1:20" ht="15">
      <c r="A28" s="3" t="s">
        <v>0</v>
      </c>
      <c r="C28" s="54">
        <f>T17*$S$28+228.25</f>
        <v>407.9659090909091</v>
      </c>
      <c r="D28" s="54"/>
      <c r="E28" s="54"/>
      <c r="S28" s="38">
        <f>(S12+S24-N34)/T24</f>
        <v>1.9968434343434343</v>
      </c>
      <c r="T28" s="2"/>
    </row>
    <row r="29" spans="1:20" ht="15">
      <c r="A29" s="3" t="s">
        <v>2</v>
      </c>
      <c r="C29" s="54">
        <f>T18*$S$28+219.8</f>
        <v>381.5443181818182</v>
      </c>
      <c r="D29" s="54"/>
      <c r="E29" s="54"/>
      <c r="G29" s="51" t="s">
        <v>14</v>
      </c>
      <c r="H29" s="51"/>
      <c r="I29" s="51"/>
      <c r="J29" s="51"/>
      <c r="K29" s="51"/>
      <c r="L29" s="51" t="s">
        <v>18</v>
      </c>
      <c r="M29" s="51"/>
      <c r="N29" s="55">
        <v>100</v>
      </c>
      <c r="O29" s="56"/>
      <c r="S29" s="8"/>
      <c r="T29" s="2"/>
    </row>
    <row r="30" spans="1:19" ht="15">
      <c r="A30" s="3" t="s">
        <v>3</v>
      </c>
      <c r="C30" s="54">
        <f>T19*$S$28+236.71</f>
        <v>422.4164393939394</v>
      </c>
      <c r="D30" s="54"/>
      <c r="E30" s="54"/>
      <c r="L30" s="51"/>
      <c r="M30" s="51"/>
      <c r="N30" s="55"/>
      <c r="O30" s="55"/>
      <c r="S30" s="8"/>
    </row>
    <row r="31" spans="1:19" ht="15">
      <c r="A31" s="3" t="s">
        <v>4</v>
      </c>
      <c r="C31" s="54">
        <f>T20*$S$28+236.71</f>
        <v>410.4353787878788</v>
      </c>
      <c r="D31" s="54"/>
      <c r="E31" s="54"/>
      <c r="F31" s="52"/>
      <c r="G31" s="52"/>
      <c r="H31" s="57">
        <f>(S12+S24+H33)-N34</f>
        <v>1990.75</v>
      </c>
      <c r="I31" s="58"/>
      <c r="L31" s="51"/>
      <c r="M31" s="51"/>
      <c r="N31" s="55"/>
      <c r="O31" s="55"/>
      <c r="S31" s="8"/>
    </row>
    <row r="32" spans="1:17" ht="15">
      <c r="A32" s="3" t="s">
        <v>5</v>
      </c>
      <c r="C32" s="54">
        <f>T21*$S$28+21.92</f>
        <v>75.83477272727274</v>
      </c>
      <c r="D32" s="54"/>
      <c r="E32" s="54"/>
      <c r="F32" s="40"/>
      <c r="G32" s="40"/>
      <c r="H32" s="40"/>
      <c r="I32" s="40"/>
      <c r="L32" s="51"/>
      <c r="M32" s="51"/>
      <c r="N32" s="55"/>
      <c r="O32" s="55"/>
      <c r="Q32" s="3" t="s">
        <v>45</v>
      </c>
    </row>
    <row r="33" spans="1:18" ht="15">
      <c r="A33" s="3" t="s">
        <v>6</v>
      </c>
      <c r="C33" s="54">
        <f>T22*$S$28+256.61</f>
        <v>292.5531818181818</v>
      </c>
      <c r="D33" s="54"/>
      <c r="E33" s="54"/>
      <c r="F33" s="52" t="s">
        <v>46</v>
      </c>
      <c r="G33" s="52"/>
      <c r="H33" s="61">
        <v>1200</v>
      </c>
      <c r="I33" s="61"/>
      <c r="L33" s="51"/>
      <c r="M33" s="51"/>
      <c r="N33" s="55"/>
      <c r="O33" s="55"/>
      <c r="R33" s="7"/>
    </row>
    <row r="34" spans="3:15" ht="15">
      <c r="C34" s="55"/>
      <c r="D34" s="53"/>
      <c r="E34" s="53"/>
      <c r="H34" s="52"/>
      <c r="I34" s="52"/>
      <c r="L34" s="51" t="s">
        <v>16</v>
      </c>
      <c r="M34" s="51"/>
      <c r="N34" s="55">
        <f>SUM(N29:N33)</f>
        <v>100</v>
      </c>
      <c r="O34" s="55"/>
    </row>
    <row r="35" spans="3:5" ht="15">
      <c r="C35" s="55">
        <f>SUM(C28:E34)</f>
        <v>1990.7500000000002</v>
      </c>
      <c r="D35" s="53"/>
      <c r="E35" s="53"/>
    </row>
    <row r="36" ht="15">
      <c r="D36" s="7"/>
    </row>
    <row r="37" ht="15">
      <c r="C37" s="3">
        <v>298.1</v>
      </c>
    </row>
  </sheetData>
  <sheetProtection/>
  <mergeCells count="31">
    <mergeCell ref="N34:O34"/>
    <mergeCell ref="C28:E28"/>
    <mergeCell ref="N32:O32"/>
    <mergeCell ref="C29:E29"/>
    <mergeCell ref="G29:K29"/>
    <mergeCell ref="L29:M29"/>
    <mergeCell ref="N31:O31"/>
    <mergeCell ref="F31:G31"/>
    <mergeCell ref="C32:E32"/>
    <mergeCell ref="C30:E30"/>
    <mergeCell ref="C35:E35"/>
    <mergeCell ref="C33:E33"/>
    <mergeCell ref="F33:G33"/>
    <mergeCell ref="H33:I33"/>
    <mergeCell ref="L33:M33"/>
    <mergeCell ref="C34:E34"/>
    <mergeCell ref="H34:I34"/>
    <mergeCell ref="L34:M34"/>
    <mergeCell ref="C31:E31"/>
    <mergeCell ref="L32:M32"/>
    <mergeCell ref="H31:I31"/>
    <mergeCell ref="L31:M31"/>
    <mergeCell ref="N33:O33"/>
    <mergeCell ref="N30:O30"/>
    <mergeCell ref="L30:M30"/>
    <mergeCell ref="D1:N1"/>
    <mergeCell ref="B3:F3"/>
    <mergeCell ref="B15:F15"/>
    <mergeCell ref="B27:G27"/>
    <mergeCell ref="L27:N27"/>
    <mergeCell ref="N29:O2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N37" sqref="N37"/>
    </sheetView>
  </sheetViews>
  <sheetFormatPr defaultColWidth="9.140625" defaultRowHeight="15"/>
  <cols>
    <col min="1" max="1" width="7.140625" style="3" customWidth="1"/>
    <col min="2" max="18" width="5.7109375" style="3" customWidth="1"/>
    <col min="19" max="19" width="9.140625" style="2" customWidth="1"/>
    <col min="20" max="20" width="8.28125" style="0" customWidth="1"/>
  </cols>
  <sheetData>
    <row r="1" spans="4:14" ht="21.75" customHeight="1">
      <c r="D1" s="50" t="s">
        <v>8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2:19" ht="15">
      <c r="B3" s="51" t="s">
        <v>7</v>
      </c>
      <c r="C3" s="51"/>
      <c r="D3" s="51"/>
      <c r="E3" s="51"/>
      <c r="F3" s="51"/>
      <c r="S3" s="2" t="s">
        <v>9</v>
      </c>
    </row>
    <row r="4" spans="1:19" s="1" customFormat="1" ht="15">
      <c r="A4" s="4"/>
      <c r="B4" s="5">
        <v>41518</v>
      </c>
      <c r="C4" s="5">
        <f>B4+7</f>
        <v>41525</v>
      </c>
      <c r="D4" s="5">
        <f aca="true" t="shared" si="0" ref="D4:R4">C4+7</f>
        <v>41532</v>
      </c>
      <c r="E4" s="5">
        <f t="shared" si="0"/>
        <v>41539</v>
      </c>
      <c r="F4" s="5">
        <f t="shared" si="0"/>
        <v>41546</v>
      </c>
      <c r="G4" s="5">
        <f t="shared" si="0"/>
        <v>41553</v>
      </c>
      <c r="H4" s="5">
        <f t="shared" si="0"/>
        <v>41560</v>
      </c>
      <c r="I4" s="5">
        <f t="shared" si="0"/>
        <v>41567</v>
      </c>
      <c r="J4" s="5">
        <f t="shared" si="0"/>
        <v>41574</v>
      </c>
      <c r="K4" s="5">
        <f t="shared" si="0"/>
        <v>41581</v>
      </c>
      <c r="L4" s="5">
        <f t="shared" si="0"/>
        <v>41588</v>
      </c>
      <c r="M4" s="5">
        <v>42698</v>
      </c>
      <c r="N4" s="5">
        <f t="shared" si="0"/>
        <v>42705</v>
      </c>
      <c r="O4" s="5">
        <f t="shared" si="0"/>
        <v>42712</v>
      </c>
      <c r="P4" s="5">
        <f t="shared" si="0"/>
        <v>42719</v>
      </c>
      <c r="Q4" s="5">
        <f t="shared" si="0"/>
        <v>42726</v>
      </c>
      <c r="R4" s="5">
        <f t="shared" si="0"/>
        <v>42733</v>
      </c>
      <c r="S4" s="1" t="s">
        <v>10</v>
      </c>
    </row>
    <row r="5" spans="1:19" ht="15">
      <c r="A5" s="3" t="s">
        <v>0</v>
      </c>
      <c r="B5" s="41"/>
      <c r="C5" s="41">
        <v>3</v>
      </c>
      <c r="D5" s="41">
        <v>3</v>
      </c>
      <c r="E5" s="41">
        <v>3</v>
      </c>
      <c r="F5" s="41">
        <v>3</v>
      </c>
      <c r="G5" s="41">
        <v>3</v>
      </c>
      <c r="H5" s="41">
        <v>3</v>
      </c>
      <c r="I5" s="41" t="s">
        <v>38</v>
      </c>
      <c r="J5" s="41">
        <v>3</v>
      </c>
      <c r="K5" s="41">
        <v>3</v>
      </c>
      <c r="L5" s="41"/>
      <c r="M5" s="41">
        <v>3</v>
      </c>
      <c r="N5" s="41">
        <v>3</v>
      </c>
      <c r="O5" s="41" t="s">
        <v>38</v>
      </c>
      <c r="P5" s="41">
        <v>3</v>
      </c>
      <c r="Q5" s="41">
        <v>3</v>
      </c>
      <c r="R5" s="41">
        <v>3</v>
      </c>
      <c r="S5" s="2">
        <f>SUM(B5:R5)</f>
        <v>39</v>
      </c>
    </row>
    <row r="6" spans="1:19" ht="15">
      <c r="A6" s="3" t="s">
        <v>2</v>
      </c>
      <c r="B6" s="41"/>
      <c r="C6" s="41"/>
      <c r="D6" s="41">
        <v>3</v>
      </c>
      <c r="E6" s="41">
        <v>3</v>
      </c>
      <c r="F6" s="41">
        <v>3</v>
      </c>
      <c r="G6" s="41"/>
      <c r="H6" s="41">
        <v>3</v>
      </c>
      <c r="I6" s="41"/>
      <c r="J6" s="41">
        <v>3</v>
      </c>
      <c r="K6" s="41">
        <v>3</v>
      </c>
      <c r="L6" s="41">
        <v>3</v>
      </c>
      <c r="M6" s="41" t="s">
        <v>49</v>
      </c>
      <c r="N6" s="41" t="s">
        <v>49</v>
      </c>
      <c r="O6" s="41">
        <v>3</v>
      </c>
      <c r="P6" s="41">
        <v>3</v>
      </c>
      <c r="Q6" s="41">
        <v>3</v>
      </c>
      <c r="R6" s="41">
        <v>3</v>
      </c>
      <c r="S6" s="2">
        <f aca="true" t="shared" si="1" ref="S6:S12">SUM(B6:R6)</f>
        <v>33</v>
      </c>
    </row>
    <row r="7" spans="1:19" ht="15">
      <c r="A7" s="3" t="s">
        <v>3</v>
      </c>
      <c r="B7" s="41"/>
      <c r="C7" s="41">
        <v>3</v>
      </c>
      <c r="D7" s="41">
        <v>3</v>
      </c>
      <c r="E7" s="41">
        <v>3</v>
      </c>
      <c r="F7" s="41">
        <v>3</v>
      </c>
      <c r="G7" s="41">
        <v>3</v>
      </c>
      <c r="H7" s="41">
        <v>3</v>
      </c>
      <c r="I7" s="41">
        <v>3</v>
      </c>
      <c r="J7" s="41"/>
      <c r="K7" s="41">
        <v>3</v>
      </c>
      <c r="L7" s="41">
        <v>3</v>
      </c>
      <c r="M7" s="41">
        <v>3</v>
      </c>
      <c r="N7" s="41">
        <v>3</v>
      </c>
      <c r="O7" s="41">
        <v>3</v>
      </c>
      <c r="P7" s="41">
        <v>3</v>
      </c>
      <c r="Q7" s="41">
        <v>3</v>
      </c>
      <c r="R7" s="41">
        <v>3</v>
      </c>
      <c r="S7" s="2">
        <f t="shared" si="1"/>
        <v>45</v>
      </c>
    </row>
    <row r="8" spans="1:19" ht="15">
      <c r="A8" s="3" t="s">
        <v>4</v>
      </c>
      <c r="B8" s="41"/>
      <c r="C8" s="41">
        <v>3</v>
      </c>
      <c r="D8" s="41">
        <v>3</v>
      </c>
      <c r="E8" s="41">
        <v>3</v>
      </c>
      <c r="F8" s="41"/>
      <c r="G8" s="41">
        <v>3</v>
      </c>
      <c r="H8" s="41"/>
      <c r="I8" s="41">
        <v>3</v>
      </c>
      <c r="J8" s="41">
        <v>3</v>
      </c>
      <c r="K8" s="41"/>
      <c r="L8" s="41">
        <v>3</v>
      </c>
      <c r="M8" s="41">
        <v>3</v>
      </c>
      <c r="N8" s="41">
        <v>3</v>
      </c>
      <c r="O8" s="41">
        <v>3</v>
      </c>
      <c r="P8" s="41"/>
      <c r="Q8" s="41">
        <v>3</v>
      </c>
      <c r="R8" s="41"/>
      <c r="S8" s="2">
        <f t="shared" si="1"/>
        <v>33</v>
      </c>
    </row>
    <row r="9" spans="1:19" ht="15">
      <c r="A9" s="3" t="s">
        <v>5</v>
      </c>
      <c r="B9" s="41"/>
      <c r="C9" s="41">
        <v>3</v>
      </c>
      <c r="D9" s="41">
        <v>3</v>
      </c>
      <c r="E9" s="41"/>
      <c r="F9" s="41">
        <v>3</v>
      </c>
      <c r="G9" s="41">
        <v>3</v>
      </c>
      <c r="H9" s="41" t="s">
        <v>38</v>
      </c>
      <c r="I9" s="41" t="s">
        <v>38</v>
      </c>
      <c r="J9" s="41">
        <v>3</v>
      </c>
      <c r="K9" s="41">
        <v>3</v>
      </c>
      <c r="L9" s="41">
        <v>3</v>
      </c>
      <c r="M9" s="41">
        <v>3</v>
      </c>
      <c r="N9" s="41">
        <v>3</v>
      </c>
      <c r="O9" s="41" t="s">
        <v>38</v>
      </c>
      <c r="P9" s="41">
        <v>3</v>
      </c>
      <c r="Q9" s="41"/>
      <c r="R9" s="41">
        <v>3</v>
      </c>
      <c r="S9" s="2">
        <f t="shared" si="1"/>
        <v>33</v>
      </c>
    </row>
    <row r="10" spans="1:19" ht="15">
      <c r="A10" s="3" t="s">
        <v>6</v>
      </c>
      <c r="B10" s="41"/>
      <c r="C10" s="41">
        <v>3</v>
      </c>
      <c r="D10" s="41"/>
      <c r="E10" s="41">
        <v>3</v>
      </c>
      <c r="F10" s="41">
        <v>3</v>
      </c>
      <c r="G10" s="41">
        <v>3</v>
      </c>
      <c r="H10" s="41">
        <v>3</v>
      </c>
      <c r="I10" s="41">
        <v>3</v>
      </c>
      <c r="J10" s="41">
        <v>3</v>
      </c>
      <c r="K10" s="41">
        <v>3</v>
      </c>
      <c r="L10" s="41">
        <v>3</v>
      </c>
      <c r="M10" s="41">
        <v>3</v>
      </c>
      <c r="N10" s="41" t="s">
        <v>49</v>
      </c>
      <c r="O10" s="41" t="s">
        <v>49</v>
      </c>
      <c r="P10" s="41">
        <v>3</v>
      </c>
      <c r="Q10" s="41">
        <v>3</v>
      </c>
      <c r="R10" s="41">
        <v>3</v>
      </c>
      <c r="S10" s="2">
        <f t="shared" si="1"/>
        <v>39</v>
      </c>
    </row>
    <row r="11" spans="2:19" ht="1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2">
        <f t="shared" si="1"/>
        <v>0</v>
      </c>
    </row>
    <row r="12" spans="1:19" ht="15">
      <c r="A12" s="3" t="s">
        <v>11</v>
      </c>
      <c r="B12" s="36"/>
      <c r="C12" s="36">
        <v>24.75</v>
      </c>
      <c r="D12" s="36">
        <v>32.5</v>
      </c>
      <c r="E12" s="36">
        <v>39.25</v>
      </c>
      <c r="F12" s="36">
        <v>51</v>
      </c>
      <c r="G12" s="36">
        <v>35.5</v>
      </c>
      <c r="H12" s="36">
        <v>30</v>
      </c>
      <c r="I12" s="36"/>
      <c r="J12" s="36">
        <v>39.5</v>
      </c>
      <c r="K12" s="36">
        <v>35.25</v>
      </c>
      <c r="L12" s="36">
        <v>54</v>
      </c>
      <c r="M12" s="36">
        <v>45.25</v>
      </c>
      <c r="N12" s="36">
        <v>20.5</v>
      </c>
      <c r="O12" s="36"/>
      <c r="P12" s="36">
        <v>37</v>
      </c>
      <c r="Q12" s="36">
        <v>47.5</v>
      </c>
      <c r="R12" s="36">
        <v>57</v>
      </c>
      <c r="S12" s="8">
        <f t="shared" si="1"/>
        <v>549</v>
      </c>
    </row>
    <row r="13" spans="13:20" ht="15">
      <c r="M13" s="3" t="s">
        <v>47</v>
      </c>
      <c r="N13" s="42">
        <v>42691</v>
      </c>
      <c r="T13" s="40" t="s">
        <v>20</v>
      </c>
    </row>
    <row r="14" spans="13:21" ht="15">
      <c r="M14" s="3" t="s">
        <v>48</v>
      </c>
      <c r="T14" s="40" t="s">
        <v>9</v>
      </c>
      <c r="U14" s="40"/>
    </row>
    <row r="15" spans="2:21" ht="15">
      <c r="B15" s="51" t="s">
        <v>7</v>
      </c>
      <c r="C15" s="51"/>
      <c r="D15" s="51"/>
      <c r="E15" s="51"/>
      <c r="F15" s="51"/>
      <c r="O15" s="13"/>
      <c r="P15" s="13"/>
      <c r="Q15" s="13"/>
      <c r="R15" s="13" t="s">
        <v>19</v>
      </c>
      <c r="S15" s="40" t="s">
        <v>9</v>
      </c>
      <c r="T15" s="40" t="s">
        <v>10</v>
      </c>
      <c r="U15" s="40"/>
    </row>
    <row r="16" spans="1:21" ht="15">
      <c r="A16" s="4"/>
      <c r="B16" s="5">
        <f>R4+7</f>
        <v>42740</v>
      </c>
      <c r="C16" s="5">
        <f>B16+7</f>
        <v>42747</v>
      </c>
      <c r="D16" s="5">
        <f aca="true" t="shared" si="2" ref="D16:R16">C16+7</f>
        <v>42754</v>
      </c>
      <c r="E16" s="5">
        <f t="shared" si="2"/>
        <v>42761</v>
      </c>
      <c r="F16" s="5">
        <f t="shared" si="2"/>
        <v>42768</v>
      </c>
      <c r="G16" s="5">
        <f t="shared" si="2"/>
        <v>42775</v>
      </c>
      <c r="H16" s="5">
        <f t="shared" si="2"/>
        <v>42782</v>
      </c>
      <c r="I16" s="5">
        <f>H16+7</f>
        <v>42789</v>
      </c>
      <c r="J16" s="5">
        <f t="shared" si="2"/>
        <v>42796</v>
      </c>
      <c r="K16" s="5">
        <f>J16+6</f>
        <v>42802</v>
      </c>
      <c r="L16" s="5">
        <f t="shared" si="2"/>
        <v>42809</v>
      </c>
      <c r="M16" s="5">
        <f t="shared" si="2"/>
        <v>42816</v>
      </c>
      <c r="N16" s="5">
        <f t="shared" si="2"/>
        <v>42823</v>
      </c>
      <c r="O16" s="5">
        <f t="shared" si="2"/>
        <v>42830</v>
      </c>
      <c r="P16" s="5">
        <f t="shared" si="2"/>
        <v>42837</v>
      </c>
      <c r="Q16" s="5">
        <f t="shared" si="2"/>
        <v>42844</v>
      </c>
      <c r="R16" s="5">
        <f t="shared" si="2"/>
        <v>42851</v>
      </c>
      <c r="S16" s="4" t="s">
        <v>10</v>
      </c>
      <c r="T16" s="40" t="s">
        <v>35</v>
      </c>
      <c r="U16" s="40"/>
    </row>
    <row r="17" spans="1:21" ht="15">
      <c r="A17" s="3" t="s">
        <v>0</v>
      </c>
      <c r="B17" s="41">
        <v>3</v>
      </c>
      <c r="C17" s="41"/>
      <c r="D17" s="41">
        <v>3</v>
      </c>
      <c r="E17" s="41"/>
      <c r="F17" s="41">
        <v>3</v>
      </c>
      <c r="G17" s="41">
        <v>3</v>
      </c>
      <c r="H17" s="41"/>
      <c r="I17" s="41" t="s">
        <v>49</v>
      </c>
      <c r="J17" s="41"/>
      <c r="K17" s="41">
        <v>3</v>
      </c>
      <c r="L17" s="41"/>
      <c r="M17" s="41">
        <v>3</v>
      </c>
      <c r="N17" s="41">
        <v>3</v>
      </c>
      <c r="O17" s="41">
        <v>3</v>
      </c>
      <c r="P17" s="41">
        <v>3</v>
      </c>
      <c r="Q17" s="41"/>
      <c r="R17" s="41"/>
      <c r="S17" s="2">
        <f aca="true" t="shared" si="3" ref="S17:S24">SUM(B17:R17)</f>
        <v>27</v>
      </c>
      <c r="T17" s="2">
        <f aca="true" t="shared" si="4" ref="T17:T22">S5+S17</f>
        <v>66</v>
      </c>
      <c r="U17" s="8"/>
    </row>
    <row r="18" spans="1:21" ht="15">
      <c r="A18" s="3" t="s">
        <v>2</v>
      </c>
      <c r="B18" s="41"/>
      <c r="C18" s="41">
        <v>3</v>
      </c>
      <c r="D18" s="41">
        <v>3</v>
      </c>
      <c r="E18" s="41">
        <v>3</v>
      </c>
      <c r="F18" s="41">
        <v>3</v>
      </c>
      <c r="G18" s="41">
        <v>3</v>
      </c>
      <c r="H18" s="41">
        <v>3</v>
      </c>
      <c r="I18" s="41">
        <v>3</v>
      </c>
      <c r="J18" s="41">
        <v>3</v>
      </c>
      <c r="K18" s="41"/>
      <c r="L18" s="41">
        <v>3</v>
      </c>
      <c r="M18" s="41">
        <v>3</v>
      </c>
      <c r="N18" s="41">
        <v>3</v>
      </c>
      <c r="O18" s="41">
        <v>3</v>
      </c>
      <c r="P18" s="41">
        <v>3</v>
      </c>
      <c r="Q18" s="41">
        <v>3</v>
      </c>
      <c r="R18" s="41"/>
      <c r="S18" s="2">
        <f t="shared" si="3"/>
        <v>42</v>
      </c>
      <c r="T18" s="2">
        <f t="shared" si="4"/>
        <v>75</v>
      </c>
      <c r="U18" s="8"/>
    </row>
    <row r="19" spans="1:21" ht="15">
      <c r="A19" s="3" t="s">
        <v>3</v>
      </c>
      <c r="B19" s="41">
        <v>3</v>
      </c>
      <c r="C19" s="41">
        <v>3</v>
      </c>
      <c r="D19" s="41"/>
      <c r="E19" s="41">
        <v>3</v>
      </c>
      <c r="F19" s="41">
        <v>3</v>
      </c>
      <c r="G19" s="41">
        <v>3</v>
      </c>
      <c r="H19" s="41">
        <v>3</v>
      </c>
      <c r="I19" s="41">
        <v>3</v>
      </c>
      <c r="J19" s="41">
        <v>3</v>
      </c>
      <c r="K19" s="41">
        <v>3</v>
      </c>
      <c r="L19" s="41">
        <v>3</v>
      </c>
      <c r="M19" s="41">
        <v>3</v>
      </c>
      <c r="N19" s="41">
        <v>3</v>
      </c>
      <c r="O19" s="41">
        <v>3</v>
      </c>
      <c r="P19" s="41">
        <v>3</v>
      </c>
      <c r="Q19" s="41">
        <v>3</v>
      </c>
      <c r="R19" s="41"/>
      <c r="S19" s="2">
        <f t="shared" si="3"/>
        <v>45</v>
      </c>
      <c r="T19" s="2">
        <f t="shared" si="4"/>
        <v>90</v>
      </c>
      <c r="U19" s="8"/>
    </row>
    <row r="20" spans="1:21" ht="15">
      <c r="A20" s="3" t="s">
        <v>4</v>
      </c>
      <c r="B20" s="41">
        <v>3</v>
      </c>
      <c r="C20" s="41" t="s">
        <v>38</v>
      </c>
      <c r="D20" s="41">
        <v>3</v>
      </c>
      <c r="E20" s="41">
        <v>3</v>
      </c>
      <c r="F20" s="41"/>
      <c r="G20" s="41">
        <v>3</v>
      </c>
      <c r="H20" s="41">
        <v>3</v>
      </c>
      <c r="I20" s="41" t="s">
        <v>38</v>
      </c>
      <c r="J20" s="41">
        <v>3</v>
      </c>
      <c r="K20" s="41">
        <v>3</v>
      </c>
      <c r="L20" s="41">
        <v>3</v>
      </c>
      <c r="M20" s="41"/>
      <c r="N20" s="41"/>
      <c r="O20" s="41">
        <v>3</v>
      </c>
      <c r="P20" s="41" t="s">
        <v>38</v>
      </c>
      <c r="Q20" s="41">
        <v>3</v>
      </c>
      <c r="R20" s="41"/>
      <c r="S20" s="2">
        <f t="shared" si="3"/>
        <v>30</v>
      </c>
      <c r="T20" s="2">
        <f t="shared" si="4"/>
        <v>63</v>
      </c>
      <c r="U20" s="8"/>
    </row>
    <row r="21" spans="1:21" ht="15">
      <c r="A21" s="3" t="s">
        <v>5</v>
      </c>
      <c r="B21" s="41">
        <v>3</v>
      </c>
      <c r="C21" s="41">
        <v>3</v>
      </c>
      <c r="D21" s="41">
        <v>3</v>
      </c>
      <c r="E21" s="41">
        <v>3</v>
      </c>
      <c r="F21" s="41">
        <v>3</v>
      </c>
      <c r="G21" s="41">
        <v>3</v>
      </c>
      <c r="H21" s="41"/>
      <c r="I21" s="41">
        <v>3</v>
      </c>
      <c r="J21" s="41">
        <v>3</v>
      </c>
      <c r="K21" s="41">
        <v>3</v>
      </c>
      <c r="L21" s="41">
        <v>3</v>
      </c>
      <c r="M21" s="41">
        <v>3</v>
      </c>
      <c r="N21" s="41">
        <v>3</v>
      </c>
      <c r="O21" s="41"/>
      <c r="P21" s="41"/>
      <c r="Q21" s="41">
        <v>3</v>
      </c>
      <c r="R21" s="41"/>
      <c r="S21" s="2">
        <f t="shared" si="3"/>
        <v>39</v>
      </c>
      <c r="T21" s="2">
        <f t="shared" si="4"/>
        <v>72</v>
      </c>
      <c r="U21" s="8"/>
    </row>
    <row r="22" spans="1:21" ht="15">
      <c r="A22" s="3" t="s">
        <v>6</v>
      </c>
      <c r="B22" s="41">
        <v>3</v>
      </c>
      <c r="C22" s="41">
        <v>3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41">
        <v>3</v>
      </c>
      <c r="L22" s="41">
        <v>3</v>
      </c>
      <c r="M22" s="41">
        <v>3</v>
      </c>
      <c r="N22" s="41">
        <v>3</v>
      </c>
      <c r="O22" s="41">
        <v>3</v>
      </c>
      <c r="P22" s="41">
        <v>3</v>
      </c>
      <c r="Q22" s="41">
        <v>3</v>
      </c>
      <c r="R22" s="41"/>
      <c r="S22" s="2">
        <f t="shared" si="3"/>
        <v>48</v>
      </c>
      <c r="T22" s="2">
        <f t="shared" si="4"/>
        <v>87</v>
      </c>
      <c r="U22" s="8"/>
    </row>
    <row r="23" spans="2:21" ht="1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2">
        <f t="shared" si="3"/>
        <v>0</v>
      </c>
      <c r="T23" s="2"/>
      <c r="U23" s="44"/>
    </row>
    <row r="24" spans="2:21" ht="15">
      <c r="B24" s="36">
        <v>48</v>
      </c>
      <c r="C24" s="36">
        <v>35.5</v>
      </c>
      <c r="D24" s="36">
        <v>38.5</v>
      </c>
      <c r="E24" s="36">
        <v>41.5</v>
      </c>
      <c r="F24" s="36">
        <v>23.25</v>
      </c>
      <c r="G24" s="36">
        <v>30</v>
      </c>
      <c r="H24" s="36">
        <v>48.25</v>
      </c>
      <c r="I24" s="36">
        <v>43.25</v>
      </c>
      <c r="J24" s="36">
        <v>53.75</v>
      </c>
      <c r="K24" s="36">
        <v>42.75</v>
      </c>
      <c r="L24" s="36">
        <v>69.5</v>
      </c>
      <c r="M24" s="36">
        <v>31.75</v>
      </c>
      <c r="N24" s="36">
        <v>51.25</v>
      </c>
      <c r="O24" s="36">
        <v>35</v>
      </c>
      <c r="P24" s="36">
        <v>25.75</v>
      </c>
      <c r="Q24" s="36">
        <v>40.5</v>
      </c>
      <c r="R24" s="36"/>
      <c r="S24" s="8">
        <f t="shared" si="3"/>
        <v>658.5</v>
      </c>
      <c r="T24" s="14">
        <f>SUM(T17:T23)</f>
        <v>453</v>
      </c>
      <c r="U24" s="14"/>
    </row>
    <row r="25" spans="1:20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39">
        <f>S24+S12</f>
        <v>1207.5</v>
      </c>
      <c r="T25" s="2" t="s">
        <v>52</v>
      </c>
    </row>
    <row r="26" spans="1:20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t="s">
        <v>40</v>
      </c>
      <c r="P26"/>
      <c r="Q26"/>
      <c r="R26" s="16"/>
      <c r="S26" s="17"/>
      <c r="T26" s="30"/>
    </row>
    <row r="27" spans="2:20" ht="15">
      <c r="B27" s="52" t="s">
        <v>13</v>
      </c>
      <c r="C27" s="52"/>
      <c r="D27" s="52"/>
      <c r="E27" s="52"/>
      <c r="F27" s="52"/>
      <c r="G27" s="52"/>
      <c r="L27" s="51"/>
      <c r="M27" s="51"/>
      <c r="N27" s="53"/>
      <c r="O27" s="3" t="s">
        <v>41</v>
      </c>
      <c r="R27" s="17"/>
      <c r="S27" s="19" t="s">
        <v>53</v>
      </c>
      <c r="T27" s="18"/>
    </row>
    <row r="28" spans="1:21" ht="15">
      <c r="A28" s="3" t="s">
        <v>0</v>
      </c>
      <c r="B28" s="45"/>
      <c r="C28" s="54">
        <f>T17*$S$28+222.97</f>
        <v>222.607</v>
      </c>
      <c r="D28" s="54"/>
      <c r="E28" s="54"/>
      <c r="S28" s="8">
        <v>-0.0055</v>
      </c>
      <c r="T28" s="46"/>
      <c r="U28" s="39"/>
    </row>
    <row r="29" spans="1:20" ht="15">
      <c r="A29" s="3" t="s">
        <v>2</v>
      </c>
      <c r="B29" s="45"/>
      <c r="C29" s="54">
        <f>T18*$S$28+196.54</f>
        <v>196.1275</v>
      </c>
      <c r="D29" s="54"/>
      <c r="E29" s="54"/>
      <c r="G29" s="51" t="s">
        <v>14</v>
      </c>
      <c r="H29" s="51"/>
      <c r="I29" s="51"/>
      <c r="J29" s="51"/>
      <c r="K29" s="51"/>
      <c r="L29" s="51"/>
      <c r="M29" s="51"/>
      <c r="N29" s="55">
        <v>100</v>
      </c>
      <c r="O29" s="56"/>
      <c r="Q29" s="3" t="s">
        <v>42</v>
      </c>
      <c r="S29" s="8"/>
      <c r="T29" s="2"/>
    </row>
    <row r="30" spans="1:23" ht="15">
      <c r="A30" s="3" t="s">
        <v>3</v>
      </c>
      <c r="B30" s="45"/>
      <c r="C30" s="54">
        <f>T19*$S$28+237.42</f>
        <v>236.92499999999998</v>
      </c>
      <c r="D30" s="54"/>
      <c r="E30" s="54"/>
      <c r="L30" s="51"/>
      <c r="M30" s="51"/>
      <c r="N30" s="55">
        <v>1110</v>
      </c>
      <c r="O30" s="55"/>
      <c r="Q30" s="3" t="s">
        <v>50</v>
      </c>
      <c r="R30" s="3">
        <v>2017</v>
      </c>
      <c r="S30" s="8"/>
      <c r="U30" s="39"/>
      <c r="W30" s="39"/>
    </row>
    <row r="31" spans="1:21" ht="15">
      <c r="A31" s="3" t="s">
        <v>4</v>
      </c>
      <c r="B31" s="45"/>
      <c r="C31" s="54">
        <f>T20*$S$28+225.44</f>
        <v>225.0935</v>
      </c>
      <c r="D31" s="54"/>
      <c r="E31" s="54"/>
      <c r="F31" s="52"/>
      <c r="G31" s="52"/>
      <c r="H31" s="57">
        <f>(S12+S24+H33)-N34</f>
        <v>1063.25</v>
      </c>
      <c r="I31" s="58"/>
      <c r="L31" s="51"/>
      <c r="M31" s="51"/>
      <c r="N31" s="55"/>
      <c r="O31" s="55"/>
      <c r="S31" s="8"/>
      <c r="U31" s="39"/>
    </row>
    <row r="32" spans="1:21" ht="15">
      <c r="A32" s="3" t="s">
        <v>5</v>
      </c>
      <c r="B32" s="45"/>
      <c r="C32" s="54">
        <f>T21*$S$28+75.83</f>
        <v>75.434</v>
      </c>
      <c r="D32" s="54"/>
      <c r="E32" s="54"/>
      <c r="F32" s="40"/>
      <c r="G32" s="40"/>
      <c r="H32" s="40"/>
      <c r="I32" s="40"/>
      <c r="L32" s="51"/>
      <c r="M32" s="51"/>
      <c r="N32" s="55"/>
      <c r="O32" s="55"/>
      <c r="U32" s="39"/>
    </row>
    <row r="33" spans="1:21" ht="15">
      <c r="A33" s="3" t="s">
        <v>6</v>
      </c>
      <c r="B33" s="45"/>
      <c r="C33" s="54">
        <f>T22*$S$28+107.55</f>
        <v>107.0715</v>
      </c>
      <c r="D33" s="54"/>
      <c r="E33" s="54"/>
      <c r="F33" s="52" t="s">
        <v>55</v>
      </c>
      <c r="G33" s="52"/>
      <c r="H33" s="61">
        <v>1065.75</v>
      </c>
      <c r="I33" s="61"/>
      <c r="L33" s="51"/>
      <c r="M33" s="51"/>
      <c r="N33" s="55"/>
      <c r="O33" s="55"/>
      <c r="R33" s="7"/>
      <c r="U33" s="39"/>
    </row>
    <row r="34" spans="3:21" ht="15">
      <c r="C34" s="55"/>
      <c r="D34" s="53"/>
      <c r="E34" s="53"/>
      <c r="H34" s="52"/>
      <c r="I34" s="52"/>
      <c r="L34" s="51"/>
      <c r="M34" s="51"/>
      <c r="N34" s="55">
        <f>SUM(N29:N33)</f>
        <v>1210</v>
      </c>
      <c r="O34" s="55"/>
      <c r="Q34" s="3" t="s">
        <v>16</v>
      </c>
      <c r="U34" s="39"/>
    </row>
    <row r="35" spans="2:21" ht="15">
      <c r="B35" s="45"/>
      <c r="C35" s="55"/>
      <c r="D35" s="53"/>
      <c r="E35" s="53"/>
      <c r="U35" s="39"/>
    </row>
    <row r="36" spans="2:21" ht="15">
      <c r="B36" s="3" t="s">
        <v>44</v>
      </c>
      <c r="D36" s="7"/>
      <c r="U36" s="39"/>
    </row>
    <row r="37" spans="2:21" ht="15">
      <c r="B37" s="3" t="s">
        <v>51</v>
      </c>
      <c r="U37" s="39"/>
    </row>
    <row r="40" ht="15">
      <c r="U40" s="39"/>
    </row>
    <row r="42" ht="15">
      <c r="U42" s="39"/>
    </row>
    <row r="43" ht="15">
      <c r="U43" s="39"/>
    </row>
  </sheetData>
  <sheetProtection/>
  <mergeCells count="31">
    <mergeCell ref="D1:N1"/>
    <mergeCell ref="B3:F3"/>
    <mergeCell ref="B15:F15"/>
    <mergeCell ref="B27:G27"/>
    <mergeCell ref="L27:N27"/>
    <mergeCell ref="C28:E28"/>
    <mergeCell ref="C29:E29"/>
    <mergeCell ref="G29:K29"/>
    <mergeCell ref="L29:M29"/>
    <mergeCell ref="N29:O29"/>
    <mergeCell ref="C30:E30"/>
    <mergeCell ref="L30:M30"/>
    <mergeCell ref="N30:O30"/>
    <mergeCell ref="C31:E31"/>
    <mergeCell ref="F31:G31"/>
    <mergeCell ref="H31:I31"/>
    <mergeCell ref="L31:M31"/>
    <mergeCell ref="N31:O31"/>
    <mergeCell ref="C32:E32"/>
    <mergeCell ref="L32:M32"/>
    <mergeCell ref="N32:O32"/>
    <mergeCell ref="C35:E35"/>
    <mergeCell ref="C33:E33"/>
    <mergeCell ref="F33:G33"/>
    <mergeCell ref="H33:I33"/>
    <mergeCell ref="L33:M33"/>
    <mergeCell ref="N33:O33"/>
    <mergeCell ref="C34:E34"/>
    <mergeCell ref="H34:I34"/>
    <mergeCell ref="L34:M34"/>
    <mergeCell ref="N34:O34"/>
  </mergeCells>
  <printOptions/>
  <pageMargins left="0.7" right="0.7" top="0.75" bottom="0.75" header="0.3" footer="0.3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V39" sqref="V39"/>
    </sheetView>
  </sheetViews>
  <sheetFormatPr defaultColWidth="9.140625" defaultRowHeight="15"/>
  <cols>
    <col min="1" max="1" width="7.140625" style="3" customWidth="1"/>
    <col min="2" max="18" width="5.7109375" style="3" customWidth="1"/>
    <col min="19" max="19" width="9.140625" style="2" customWidth="1"/>
    <col min="20" max="20" width="8.28125" style="0" customWidth="1"/>
  </cols>
  <sheetData>
    <row r="1" spans="4:14" ht="21.75" customHeight="1">
      <c r="D1" s="50" t="s">
        <v>8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2:19" ht="15">
      <c r="B3" s="51" t="s">
        <v>7</v>
      </c>
      <c r="C3" s="51"/>
      <c r="D3" s="51"/>
      <c r="E3" s="51"/>
      <c r="F3" s="51"/>
      <c r="S3" s="2" t="s">
        <v>9</v>
      </c>
    </row>
    <row r="4" spans="1:19" s="1" customFormat="1" ht="15">
      <c r="A4" s="4"/>
      <c r="B4" s="5">
        <v>41523</v>
      </c>
      <c r="C4" s="5">
        <f>B4+7</f>
        <v>41530</v>
      </c>
      <c r="D4" s="5">
        <f aca="true" t="shared" si="0" ref="D4:R4">C4+7</f>
        <v>41537</v>
      </c>
      <c r="E4" s="5">
        <f t="shared" si="0"/>
        <v>41544</v>
      </c>
      <c r="F4" s="5">
        <f t="shared" si="0"/>
        <v>41551</v>
      </c>
      <c r="G4" s="5">
        <f t="shared" si="0"/>
        <v>41558</v>
      </c>
      <c r="H4" s="5">
        <f t="shared" si="0"/>
        <v>41565</v>
      </c>
      <c r="I4" s="5">
        <f t="shared" si="0"/>
        <v>41572</v>
      </c>
      <c r="J4" s="5">
        <f t="shared" si="0"/>
        <v>41579</v>
      </c>
      <c r="K4" s="5">
        <f t="shared" si="0"/>
        <v>41586</v>
      </c>
      <c r="L4" s="5">
        <f t="shared" si="0"/>
        <v>41593</v>
      </c>
      <c r="M4" s="5">
        <f t="shared" si="0"/>
        <v>41600</v>
      </c>
      <c r="N4" s="5">
        <f t="shared" si="0"/>
        <v>41607</v>
      </c>
      <c r="O4" s="5">
        <f t="shared" si="0"/>
        <v>41614</v>
      </c>
      <c r="P4" s="5">
        <f t="shared" si="0"/>
        <v>41621</v>
      </c>
      <c r="Q4" s="5">
        <f t="shared" si="0"/>
        <v>41628</v>
      </c>
      <c r="R4" s="5">
        <f t="shared" si="0"/>
        <v>41635</v>
      </c>
      <c r="S4" s="1" t="s">
        <v>10</v>
      </c>
    </row>
    <row r="5" spans="1:19" ht="15">
      <c r="A5" s="3" t="s">
        <v>0</v>
      </c>
      <c r="B5" s="41">
        <v>3</v>
      </c>
      <c r="C5" s="41">
        <v>3</v>
      </c>
      <c r="D5" s="41"/>
      <c r="E5" s="41">
        <v>3</v>
      </c>
      <c r="F5" s="41">
        <v>3</v>
      </c>
      <c r="G5" s="41">
        <v>3</v>
      </c>
      <c r="H5" s="41">
        <v>3</v>
      </c>
      <c r="I5" s="41">
        <v>3</v>
      </c>
      <c r="J5" s="41">
        <v>3</v>
      </c>
      <c r="K5" s="41">
        <v>3</v>
      </c>
      <c r="L5" s="41">
        <v>3</v>
      </c>
      <c r="M5" s="41">
        <v>3</v>
      </c>
      <c r="N5" s="41" t="s">
        <v>56</v>
      </c>
      <c r="O5" s="41">
        <v>3</v>
      </c>
      <c r="P5" s="41">
        <v>3</v>
      </c>
      <c r="Q5" s="41">
        <v>3</v>
      </c>
      <c r="R5" s="41">
        <v>3</v>
      </c>
      <c r="S5" s="2">
        <f>SUM(B5:R5)</f>
        <v>45</v>
      </c>
    </row>
    <row r="6" spans="1:19" ht="15">
      <c r="A6" s="3" t="s">
        <v>2</v>
      </c>
      <c r="B6" s="41">
        <v>3</v>
      </c>
      <c r="C6" s="41">
        <v>3</v>
      </c>
      <c r="D6" s="41">
        <v>3</v>
      </c>
      <c r="E6" s="41">
        <v>3</v>
      </c>
      <c r="F6" s="41">
        <v>3</v>
      </c>
      <c r="G6" s="41">
        <v>3</v>
      </c>
      <c r="H6" s="41">
        <v>3</v>
      </c>
      <c r="I6" s="41">
        <v>3</v>
      </c>
      <c r="J6" s="41">
        <v>3</v>
      </c>
      <c r="K6" s="41">
        <v>3</v>
      </c>
      <c r="L6" s="41">
        <v>3</v>
      </c>
      <c r="M6" s="41"/>
      <c r="N6" s="41" t="s">
        <v>59</v>
      </c>
      <c r="O6" s="41"/>
      <c r="P6" s="41">
        <v>3</v>
      </c>
      <c r="Q6" s="41">
        <v>3</v>
      </c>
      <c r="R6" s="41">
        <v>3</v>
      </c>
      <c r="S6" s="2">
        <f aca="true" t="shared" si="1" ref="S6:S12">SUM(B6:R6)</f>
        <v>42</v>
      </c>
    </row>
    <row r="7" spans="1:19" ht="15">
      <c r="A7" s="3" t="s">
        <v>3</v>
      </c>
      <c r="B7" s="41">
        <v>3</v>
      </c>
      <c r="C7" s="41">
        <v>3</v>
      </c>
      <c r="D7" s="41">
        <v>3</v>
      </c>
      <c r="E7" s="41">
        <v>3</v>
      </c>
      <c r="F7" s="41">
        <v>3</v>
      </c>
      <c r="G7" s="41">
        <v>3</v>
      </c>
      <c r="H7" s="41">
        <v>3</v>
      </c>
      <c r="I7" s="41">
        <v>3</v>
      </c>
      <c r="J7" s="41">
        <v>3</v>
      </c>
      <c r="K7" s="41">
        <v>3</v>
      </c>
      <c r="L7" s="41">
        <v>3</v>
      </c>
      <c r="M7" s="41">
        <v>3</v>
      </c>
      <c r="N7" s="41" t="s">
        <v>56</v>
      </c>
      <c r="O7" s="41">
        <v>3</v>
      </c>
      <c r="P7" s="41">
        <v>3</v>
      </c>
      <c r="Q7" s="41">
        <v>3</v>
      </c>
      <c r="R7" s="41">
        <v>3</v>
      </c>
      <c r="S7" s="2">
        <f t="shared" si="1"/>
        <v>48</v>
      </c>
    </row>
    <row r="8" spans="1:19" ht="15">
      <c r="A8" s="3" t="s">
        <v>4</v>
      </c>
      <c r="B8" s="41"/>
      <c r="C8" s="41"/>
      <c r="D8" s="41">
        <v>3</v>
      </c>
      <c r="E8" s="41"/>
      <c r="F8" s="41"/>
      <c r="G8" s="41"/>
      <c r="H8" s="41"/>
      <c r="I8" s="41"/>
      <c r="J8" s="41"/>
      <c r="K8" s="41"/>
      <c r="L8" s="41"/>
      <c r="M8" s="41">
        <v>3</v>
      </c>
      <c r="N8" s="41" t="s">
        <v>34</v>
      </c>
      <c r="O8" s="41">
        <v>3</v>
      </c>
      <c r="P8" s="41"/>
      <c r="Q8" s="41"/>
      <c r="R8" s="41"/>
      <c r="S8" s="2">
        <f t="shared" si="1"/>
        <v>9</v>
      </c>
    </row>
    <row r="9" spans="1:19" ht="15">
      <c r="A9" s="3" t="s">
        <v>5</v>
      </c>
      <c r="B9" s="41">
        <v>3</v>
      </c>
      <c r="C9" s="41" t="s">
        <v>38</v>
      </c>
      <c r="D9" s="41">
        <v>3</v>
      </c>
      <c r="E9" s="41" t="s">
        <v>38</v>
      </c>
      <c r="F9" s="41">
        <v>3</v>
      </c>
      <c r="G9" s="41">
        <v>3</v>
      </c>
      <c r="H9" s="41">
        <v>3</v>
      </c>
      <c r="I9" s="41" t="s">
        <v>38</v>
      </c>
      <c r="J9" s="41">
        <v>3</v>
      </c>
      <c r="K9" s="41">
        <v>3</v>
      </c>
      <c r="L9" s="41" t="s">
        <v>38</v>
      </c>
      <c r="M9" s="41"/>
      <c r="N9" s="41"/>
      <c r="O9" s="41" t="s">
        <v>38</v>
      </c>
      <c r="P9" s="41"/>
      <c r="Q9" s="41"/>
      <c r="R9" s="41"/>
      <c r="S9" s="2">
        <f t="shared" si="1"/>
        <v>21</v>
      </c>
    </row>
    <row r="10" spans="1:19" ht="15">
      <c r="A10" s="3" t="s">
        <v>6</v>
      </c>
      <c r="B10" s="41">
        <v>3</v>
      </c>
      <c r="C10" s="41">
        <v>3</v>
      </c>
      <c r="D10" s="41">
        <v>3</v>
      </c>
      <c r="E10" s="41">
        <v>3</v>
      </c>
      <c r="F10" s="41">
        <v>3</v>
      </c>
      <c r="G10" s="41">
        <v>3</v>
      </c>
      <c r="H10" s="41">
        <v>3</v>
      </c>
      <c r="I10" s="41">
        <v>3</v>
      </c>
      <c r="J10" s="41">
        <v>3</v>
      </c>
      <c r="K10" s="41">
        <v>3</v>
      </c>
      <c r="L10" s="41">
        <v>3</v>
      </c>
      <c r="M10" s="41">
        <v>3</v>
      </c>
      <c r="N10" s="41" t="s">
        <v>56</v>
      </c>
      <c r="O10" s="41">
        <v>3</v>
      </c>
      <c r="P10" s="41">
        <v>3</v>
      </c>
      <c r="Q10" s="41">
        <v>3</v>
      </c>
      <c r="R10" s="41">
        <v>3</v>
      </c>
      <c r="S10" s="2">
        <f t="shared" si="1"/>
        <v>48</v>
      </c>
    </row>
    <row r="11" spans="1:19" ht="15">
      <c r="A11" s="3" t="s">
        <v>60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>
        <v>3</v>
      </c>
      <c r="Q11" s="41">
        <v>3</v>
      </c>
      <c r="R11" s="41">
        <v>3</v>
      </c>
      <c r="S11" s="2">
        <f t="shared" si="1"/>
        <v>9</v>
      </c>
    </row>
    <row r="12" spans="1:19" ht="15">
      <c r="A12" s="3" t="s">
        <v>12</v>
      </c>
      <c r="B12" s="36">
        <v>34</v>
      </c>
      <c r="C12" s="36">
        <v>20.75</v>
      </c>
      <c r="D12" s="36">
        <v>48.75</v>
      </c>
      <c r="E12" s="36">
        <v>24.75</v>
      </c>
      <c r="F12" s="36">
        <v>54.25</v>
      </c>
      <c r="G12" s="36">
        <v>44.25</v>
      </c>
      <c r="H12" s="36">
        <v>34.5</v>
      </c>
      <c r="I12" s="36">
        <v>24.75</v>
      </c>
      <c r="J12" s="36">
        <v>38.75</v>
      </c>
      <c r="K12" s="36">
        <v>29.75</v>
      </c>
      <c r="L12" s="36">
        <v>15</v>
      </c>
      <c r="M12" s="36">
        <v>29</v>
      </c>
      <c r="N12" s="47" t="s">
        <v>57</v>
      </c>
      <c r="O12" s="36">
        <v>14.75</v>
      </c>
      <c r="P12" s="36">
        <v>29.75</v>
      </c>
      <c r="Q12" s="36">
        <v>39.75</v>
      </c>
      <c r="R12" s="36">
        <v>38.75</v>
      </c>
      <c r="S12" s="8">
        <f t="shared" si="1"/>
        <v>521.5</v>
      </c>
    </row>
    <row r="13" spans="14:20" ht="15">
      <c r="N13" s="49" t="s">
        <v>58</v>
      </c>
      <c r="T13" s="43" t="s">
        <v>20</v>
      </c>
    </row>
    <row r="14" spans="20:21" ht="15">
      <c r="T14" s="43" t="s">
        <v>9</v>
      </c>
      <c r="U14" s="43"/>
    </row>
    <row r="15" spans="2:21" ht="15">
      <c r="B15" s="51" t="s">
        <v>7</v>
      </c>
      <c r="C15" s="51"/>
      <c r="D15" s="51"/>
      <c r="E15" s="51"/>
      <c r="F15" s="51"/>
      <c r="O15" s="13"/>
      <c r="P15" s="13"/>
      <c r="Q15" s="13"/>
      <c r="R15" s="13" t="s">
        <v>19</v>
      </c>
      <c r="S15" s="43" t="s">
        <v>9</v>
      </c>
      <c r="T15" s="43" t="s">
        <v>10</v>
      </c>
      <c r="U15" s="43"/>
    </row>
    <row r="16" spans="1:21" ht="15">
      <c r="A16" s="4"/>
      <c r="B16" s="5">
        <f>R4+7</f>
        <v>41642</v>
      </c>
      <c r="C16" s="5">
        <f>B16+7</f>
        <v>41649</v>
      </c>
      <c r="D16" s="5">
        <f aca="true" t="shared" si="2" ref="D16:R16">C16+7</f>
        <v>41656</v>
      </c>
      <c r="E16" s="5">
        <f t="shared" si="2"/>
        <v>41663</v>
      </c>
      <c r="F16" s="5">
        <f t="shared" si="2"/>
        <v>41670</v>
      </c>
      <c r="G16" s="5">
        <f t="shared" si="2"/>
        <v>41677</v>
      </c>
      <c r="H16" s="5">
        <f t="shared" si="2"/>
        <v>41684</v>
      </c>
      <c r="I16" s="5">
        <f>H16+7</f>
        <v>41691</v>
      </c>
      <c r="J16" s="5">
        <f t="shared" si="2"/>
        <v>41698</v>
      </c>
      <c r="K16" s="5">
        <f>J16+7</f>
        <v>41705</v>
      </c>
      <c r="L16" s="5">
        <f t="shared" si="2"/>
        <v>41712</v>
      </c>
      <c r="M16" s="5">
        <f t="shared" si="2"/>
        <v>41719</v>
      </c>
      <c r="N16" s="5">
        <f t="shared" si="2"/>
        <v>41726</v>
      </c>
      <c r="O16" s="5">
        <f t="shared" si="2"/>
        <v>41733</v>
      </c>
      <c r="P16" s="5">
        <f t="shared" si="2"/>
        <v>41740</v>
      </c>
      <c r="Q16" s="5">
        <f t="shared" si="2"/>
        <v>41747</v>
      </c>
      <c r="R16" s="5">
        <f t="shared" si="2"/>
        <v>41754</v>
      </c>
      <c r="S16" s="4" t="s">
        <v>10</v>
      </c>
      <c r="T16" s="43" t="s">
        <v>35</v>
      </c>
      <c r="U16" s="43"/>
    </row>
    <row r="17" spans="1:21" ht="15">
      <c r="A17" s="3" t="s">
        <v>0</v>
      </c>
      <c r="B17" s="41" t="s">
        <v>38</v>
      </c>
      <c r="C17" s="41">
        <v>3</v>
      </c>
      <c r="D17" s="41">
        <v>3</v>
      </c>
      <c r="E17" s="41">
        <v>3</v>
      </c>
      <c r="F17" s="41">
        <v>3</v>
      </c>
      <c r="G17" s="41" t="s">
        <v>38</v>
      </c>
      <c r="H17" s="41">
        <v>3</v>
      </c>
      <c r="I17" s="41">
        <v>3</v>
      </c>
      <c r="J17" s="41">
        <v>3</v>
      </c>
      <c r="K17" s="41">
        <v>3</v>
      </c>
      <c r="L17" s="41">
        <v>3</v>
      </c>
      <c r="M17" s="41">
        <v>3</v>
      </c>
      <c r="N17" s="41">
        <v>3</v>
      </c>
      <c r="O17" s="41">
        <v>3</v>
      </c>
      <c r="P17" s="41">
        <v>3</v>
      </c>
      <c r="Q17" s="41"/>
      <c r="R17" s="41"/>
      <c r="S17" s="2">
        <f aca="true" t="shared" si="3" ref="S17:S24">SUM(B17:R17)</f>
        <v>39</v>
      </c>
      <c r="T17" s="2">
        <f aca="true" t="shared" si="4" ref="T17:T23">S5+S17</f>
        <v>84</v>
      </c>
      <c r="U17" s="8"/>
    </row>
    <row r="18" spans="1:21" ht="15">
      <c r="A18" s="3" t="s">
        <v>2</v>
      </c>
      <c r="B18" s="41">
        <v>3</v>
      </c>
      <c r="C18" s="41">
        <v>3</v>
      </c>
      <c r="D18" s="41">
        <v>3</v>
      </c>
      <c r="E18" s="41">
        <v>3</v>
      </c>
      <c r="F18" s="41" t="s">
        <v>38</v>
      </c>
      <c r="G18" s="41">
        <v>3</v>
      </c>
      <c r="H18" s="41">
        <v>3</v>
      </c>
      <c r="I18" s="41">
        <v>3</v>
      </c>
      <c r="J18" s="41">
        <v>3</v>
      </c>
      <c r="K18" s="41">
        <v>3</v>
      </c>
      <c r="L18" s="41">
        <v>3</v>
      </c>
      <c r="M18" s="41">
        <v>3</v>
      </c>
      <c r="N18" s="41">
        <v>3</v>
      </c>
      <c r="O18" s="41">
        <v>3</v>
      </c>
      <c r="P18" s="41">
        <v>3</v>
      </c>
      <c r="Q18" s="41"/>
      <c r="R18" s="41"/>
      <c r="S18" s="2">
        <f t="shared" si="3"/>
        <v>42</v>
      </c>
      <c r="T18" s="2">
        <f t="shared" si="4"/>
        <v>84</v>
      </c>
      <c r="U18" s="8"/>
    </row>
    <row r="19" spans="1:21" ht="15">
      <c r="A19" s="3" t="s">
        <v>3</v>
      </c>
      <c r="B19" s="41">
        <v>3</v>
      </c>
      <c r="C19" s="41">
        <v>3</v>
      </c>
      <c r="D19" s="41">
        <v>3</v>
      </c>
      <c r="E19" s="41">
        <v>3</v>
      </c>
      <c r="F19" s="41">
        <v>3</v>
      </c>
      <c r="G19" s="41" t="s">
        <v>38</v>
      </c>
      <c r="H19" s="41">
        <v>3</v>
      </c>
      <c r="I19" s="41">
        <v>3</v>
      </c>
      <c r="J19" s="41">
        <v>3</v>
      </c>
      <c r="K19" s="41">
        <v>3</v>
      </c>
      <c r="L19" s="41">
        <v>3</v>
      </c>
      <c r="M19" s="41">
        <v>3</v>
      </c>
      <c r="N19" s="41">
        <v>3</v>
      </c>
      <c r="O19" s="41">
        <v>3</v>
      </c>
      <c r="P19" s="41">
        <v>3</v>
      </c>
      <c r="Q19" s="41"/>
      <c r="R19" s="41"/>
      <c r="S19" s="2">
        <f t="shared" si="3"/>
        <v>42</v>
      </c>
      <c r="T19" s="2">
        <f t="shared" si="4"/>
        <v>90</v>
      </c>
      <c r="U19" s="8"/>
    </row>
    <row r="20" spans="1:21" ht="15">
      <c r="A20" s="3" t="s">
        <v>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>
        <v>3</v>
      </c>
      <c r="N20" s="41"/>
      <c r="O20" s="41"/>
      <c r="P20" s="41"/>
      <c r="Q20" s="41"/>
      <c r="R20" s="41"/>
      <c r="S20" s="2">
        <f t="shared" si="3"/>
        <v>3</v>
      </c>
      <c r="T20" s="2">
        <f t="shared" si="4"/>
        <v>12</v>
      </c>
      <c r="U20" s="8"/>
    </row>
    <row r="21" spans="1:21" ht="15">
      <c r="A21" s="3" t="s">
        <v>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>
        <v>3</v>
      </c>
      <c r="O21" s="41"/>
      <c r="P21" s="41"/>
      <c r="Q21" s="41"/>
      <c r="R21" s="41"/>
      <c r="S21" s="2">
        <f t="shared" si="3"/>
        <v>3</v>
      </c>
      <c r="T21" s="2">
        <f t="shared" si="4"/>
        <v>24</v>
      </c>
      <c r="U21" s="8"/>
    </row>
    <row r="22" spans="1:21" ht="15">
      <c r="A22" s="3" t="s">
        <v>6</v>
      </c>
      <c r="B22" s="41">
        <v>3</v>
      </c>
      <c r="C22" s="41">
        <v>3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41">
        <v>3</v>
      </c>
      <c r="L22" s="41">
        <v>3</v>
      </c>
      <c r="M22" s="41">
        <v>3</v>
      </c>
      <c r="N22" s="41">
        <v>3</v>
      </c>
      <c r="O22" s="41">
        <v>3</v>
      </c>
      <c r="P22" s="41">
        <v>3</v>
      </c>
      <c r="Q22" s="41"/>
      <c r="R22" s="41"/>
      <c r="S22" s="2">
        <f t="shared" si="3"/>
        <v>45</v>
      </c>
      <c r="T22" s="2">
        <f t="shared" si="4"/>
        <v>93</v>
      </c>
      <c r="U22" s="8"/>
    </row>
    <row r="23" spans="1:21" ht="15">
      <c r="A23" s="3" t="s">
        <v>60</v>
      </c>
      <c r="B23" s="41">
        <v>3</v>
      </c>
      <c r="C23" s="41">
        <v>3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1">
        <v>3</v>
      </c>
      <c r="K23" s="41">
        <v>3</v>
      </c>
      <c r="L23" s="41">
        <v>3</v>
      </c>
      <c r="M23" s="41"/>
      <c r="N23" s="41"/>
      <c r="O23" s="41">
        <v>3</v>
      </c>
      <c r="P23" s="41">
        <v>3</v>
      </c>
      <c r="Q23" s="41"/>
      <c r="R23" s="41"/>
      <c r="S23" s="2">
        <f t="shared" si="3"/>
        <v>39</v>
      </c>
      <c r="T23" s="2">
        <f t="shared" si="4"/>
        <v>48</v>
      </c>
      <c r="U23" s="44"/>
    </row>
    <row r="24" spans="1:21" ht="15">
      <c r="A24" s="3" t="s">
        <v>12</v>
      </c>
      <c r="B24" s="36">
        <v>22.75</v>
      </c>
      <c r="C24" s="36">
        <v>56.5</v>
      </c>
      <c r="D24" s="36">
        <v>37.75</v>
      </c>
      <c r="E24" s="36">
        <v>39.25</v>
      </c>
      <c r="F24" s="36">
        <v>25</v>
      </c>
      <c r="G24" s="47" t="s">
        <v>57</v>
      </c>
      <c r="H24" s="36">
        <v>36</v>
      </c>
      <c r="I24" s="36">
        <v>39.75</v>
      </c>
      <c r="J24" s="36">
        <v>34.25</v>
      </c>
      <c r="K24" s="36">
        <v>50.25</v>
      </c>
      <c r="L24" s="36">
        <v>40.75</v>
      </c>
      <c r="M24" s="36">
        <v>50</v>
      </c>
      <c r="N24" s="36">
        <v>38.25</v>
      </c>
      <c r="O24" s="36">
        <v>55.5</v>
      </c>
      <c r="P24" s="36"/>
      <c r="Q24" s="36"/>
      <c r="R24" s="36"/>
      <c r="S24" s="8">
        <f t="shared" si="3"/>
        <v>526</v>
      </c>
      <c r="T24" s="14">
        <f>SUM(T17:T23)</f>
        <v>435</v>
      </c>
      <c r="U24" s="14"/>
    </row>
    <row r="25" spans="1:20" ht="15">
      <c r="A25"/>
      <c r="B25"/>
      <c r="C25"/>
      <c r="D25"/>
      <c r="E25"/>
      <c r="F25"/>
      <c r="G25" s="48" t="s">
        <v>58</v>
      </c>
      <c r="H25"/>
      <c r="I25"/>
      <c r="J25"/>
      <c r="K25"/>
      <c r="L25"/>
      <c r="M25"/>
      <c r="N25"/>
      <c r="O25"/>
      <c r="P25"/>
      <c r="Q25"/>
      <c r="R25"/>
      <c r="S25" s="39">
        <f>S24+S12</f>
        <v>1047.5</v>
      </c>
      <c r="T25" s="2" t="s">
        <v>52</v>
      </c>
    </row>
    <row r="26" spans="1:20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16"/>
      <c r="S26" s="17"/>
      <c r="T26" s="30"/>
    </row>
    <row r="27" spans="2:20" ht="15">
      <c r="B27" s="52" t="s">
        <v>13</v>
      </c>
      <c r="C27" s="52"/>
      <c r="D27" s="52"/>
      <c r="E27" s="52"/>
      <c r="F27" s="52"/>
      <c r="G27" s="52"/>
      <c r="L27" s="51"/>
      <c r="M27" s="51"/>
      <c r="N27" s="53"/>
      <c r="O27" s="3" t="s">
        <v>62</v>
      </c>
      <c r="R27" s="17"/>
      <c r="S27" s="19" t="s">
        <v>61</v>
      </c>
      <c r="T27" s="18"/>
    </row>
    <row r="28" spans="1:21" ht="15">
      <c r="A28" s="3" t="s">
        <v>0</v>
      </c>
      <c r="B28" s="45"/>
      <c r="C28" s="54">
        <f>T17*$S$28+222.97</f>
        <v>405.93551724137933</v>
      </c>
      <c r="D28" s="54"/>
      <c r="E28" s="54"/>
      <c r="S28" s="8">
        <f>(S12+S24-N34)/T24</f>
        <v>2.17816091954023</v>
      </c>
      <c r="T28" s="46"/>
      <c r="U28" s="39"/>
    </row>
    <row r="29" spans="1:20" ht="15">
      <c r="A29" s="3" t="s">
        <v>2</v>
      </c>
      <c r="B29" s="45"/>
      <c r="C29" s="54">
        <f>T18*$S$28+196.54</f>
        <v>379.50551724137927</v>
      </c>
      <c r="D29" s="54"/>
      <c r="E29" s="54"/>
      <c r="G29" s="51" t="s">
        <v>14</v>
      </c>
      <c r="H29" s="51"/>
      <c r="I29" s="51"/>
      <c r="J29" s="51"/>
      <c r="K29" s="51"/>
      <c r="L29" s="51"/>
      <c r="M29" s="51"/>
      <c r="N29" s="55">
        <v>100</v>
      </c>
      <c r="O29" s="56"/>
      <c r="Q29" s="3" t="s">
        <v>42</v>
      </c>
      <c r="S29" s="8"/>
      <c r="T29" s="2"/>
    </row>
    <row r="30" spans="1:23" ht="15">
      <c r="A30" s="3" t="s">
        <v>3</v>
      </c>
      <c r="B30" s="45"/>
      <c r="C30" s="54">
        <f>T19*$S$28+237.42</f>
        <v>433.45448275862066</v>
      </c>
      <c r="D30" s="54"/>
      <c r="E30" s="54"/>
      <c r="L30" s="51"/>
      <c r="M30" s="51"/>
      <c r="N30" s="55"/>
      <c r="O30" s="55"/>
      <c r="Q30" s="3" t="s">
        <v>50</v>
      </c>
      <c r="R30" s="3">
        <v>2017</v>
      </c>
      <c r="S30" s="8" t="s">
        <v>54</v>
      </c>
      <c r="T30">
        <v>2016</v>
      </c>
      <c r="U30" s="39"/>
      <c r="W30" s="39"/>
    </row>
    <row r="31" spans="1:21" ht="15">
      <c r="A31" s="3" t="s">
        <v>4</v>
      </c>
      <c r="B31" s="45"/>
      <c r="C31" s="54">
        <f>T20*$S$28+225.44</f>
        <v>251.57793103448276</v>
      </c>
      <c r="D31" s="54"/>
      <c r="E31" s="54"/>
      <c r="F31" s="52"/>
      <c r="G31" s="52"/>
      <c r="H31" s="57">
        <f>(S12+S24+H33)-N34</f>
        <v>2013.25</v>
      </c>
      <c r="I31" s="58"/>
      <c r="L31" s="51"/>
      <c r="M31" s="51"/>
      <c r="N31" s="55"/>
      <c r="O31" s="55"/>
      <c r="S31" s="8"/>
      <c r="U31" s="39"/>
    </row>
    <row r="32" spans="1:21" ht="15">
      <c r="A32" s="3" t="s">
        <v>5</v>
      </c>
      <c r="B32" s="45"/>
      <c r="C32" s="54">
        <f>T21*$S$28+75.83</f>
        <v>128.1058620689655</v>
      </c>
      <c r="D32" s="54"/>
      <c r="E32" s="54"/>
      <c r="F32" s="43"/>
      <c r="G32" s="43"/>
      <c r="H32" s="43"/>
      <c r="I32" s="43"/>
      <c r="L32" s="51"/>
      <c r="M32" s="51"/>
      <c r="N32" s="55"/>
      <c r="O32" s="55"/>
      <c r="U32" s="39"/>
    </row>
    <row r="33" spans="1:21" ht="15">
      <c r="A33" s="3" t="s">
        <v>6</v>
      </c>
      <c r="B33" s="45"/>
      <c r="C33" s="54">
        <f>T22*$S$28+107.55</f>
        <v>310.11896551724135</v>
      </c>
      <c r="D33" s="54"/>
      <c r="E33" s="54"/>
      <c r="F33" s="52" t="s">
        <v>43</v>
      </c>
      <c r="G33" s="52"/>
      <c r="H33" s="61">
        <v>1065.75</v>
      </c>
      <c r="I33" s="61"/>
      <c r="L33" s="51"/>
      <c r="M33" s="51"/>
      <c r="N33" s="55"/>
      <c r="O33" s="55"/>
      <c r="R33" s="7"/>
      <c r="U33" s="39"/>
    </row>
    <row r="34" spans="1:21" ht="15">
      <c r="A34" s="3" t="s">
        <v>60</v>
      </c>
      <c r="C34" s="54">
        <f>T23*$S$28</f>
        <v>104.55172413793103</v>
      </c>
      <c r="D34" s="54"/>
      <c r="E34" s="54"/>
      <c r="H34" s="52"/>
      <c r="I34" s="52"/>
      <c r="L34" s="51"/>
      <c r="M34" s="51"/>
      <c r="N34" s="55">
        <f>SUM(N29:N33)</f>
        <v>100</v>
      </c>
      <c r="O34" s="55"/>
      <c r="Q34" s="3" t="s">
        <v>16</v>
      </c>
      <c r="U34" s="39"/>
    </row>
    <row r="35" spans="2:21" ht="15">
      <c r="B35" s="45"/>
      <c r="C35" s="55"/>
      <c r="D35" s="53"/>
      <c r="E35" s="53"/>
      <c r="U35" s="39"/>
    </row>
    <row r="36" spans="2:21" ht="15">
      <c r="B36" s="3" t="s">
        <v>44</v>
      </c>
      <c r="D36" s="7"/>
      <c r="U36" s="39"/>
    </row>
    <row r="37" spans="2:21" ht="15">
      <c r="B37" s="3" t="s">
        <v>51</v>
      </c>
      <c r="U37" s="39"/>
    </row>
    <row r="40" ht="15">
      <c r="U40" s="39"/>
    </row>
    <row r="42" ht="15">
      <c r="U42" s="39"/>
    </row>
    <row r="43" ht="15">
      <c r="U43" s="39"/>
    </row>
  </sheetData>
  <sheetProtection/>
  <mergeCells count="31">
    <mergeCell ref="C35:E35"/>
    <mergeCell ref="C33:E33"/>
    <mergeCell ref="F33:G33"/>
    <mergeCell ref="H33:I33"/>
    <mergeCell ref="L33:M33"/>
    <mergeCell ref="N33:O33"/>
    <mergeCell ref="C34:E34"/>
    <mergeCell ref="H34:I34"/>
    <mergeCell ref="L34:M34"/>
    <mergeCell ref="N34:O34"/>
    <mergeCell ref="C31:E31"/>
    <mergeCell ref="F31:G31"/>
    <mergeCell ref="H31:I31"/>
    <mergeCell ref="L31:M31"/>
    <mergeCell ref="N31:O31"/>
    <mergeCell ref="C32:E32"/>
    <mergeCell ref="L32:M32"/>
    <mergeCell ref="N32:O32"/>
    <mergeCell ref="C29:E29"/>
    <mergeCell ref="G29:K29"/>
    <mergeCell ref="L29:M29"/>
    <mergeCell ref="N29:O29"/>
    <mergeCell ref="C30:E30"/>
    <mergeCell ref="L30:M30"/>
    <mergeCell ref="N30:O30"/>
    <mergeCell ref="D1:N1"/>
    <mergeCell ref="B3:F3"/>
    <mergeCell ref="B15:F15"/>
    <mergeCell ref="B27:G27"/>
    <mergeCell ref="L27:N27"/>
    <mergeCell ref="C28:E28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</dc:creator>
  <cp:keywords/>
  <dc:description/>
  <cp:lastModifiedBy>Rick</cp:lastModifiedBy>
  <cp:lastPrinted>2016-04-23T23:34:44Z</cp:lastPrinted>
  <dcterms:created xsi:type="dcterms:W3CDTF">2011-09-15T00:51:30Z</dcterms:created>
  <dcterms:modified xsi:type="dcterms:W3CDTF">2017-04-11T14:10:44Z</dcterms:modified>
  <cp:category/>
  <cp:version/>
  <cp:contentType/>
  <cp:contentStatus/>
</cp:coreProperties>
</file>